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mc:AlternateContent xmlns:mc="http://schemas.openxmlformats.org/markup-compatibility/2006">
    <mc:Choice Requires="x15">
      <x15ac:absPath xmlns:x15ac="http://schemas.microsoft.com/office/spreadsheetml/2010/11/ac" url="C:\Users\Graham\Documents\Excel Files\Tax Master\"/>
    </mc:Choice>
  </mc:AlternateContent>
  <xr:revisionPtr revIDLastSave="0" documentId="13_ncr:1_{E580A536-AD60-476C-8F88-200AAC0D3F8A}" xr6:coauthVersionLast="45" xr6:coauthVersionMax="45" xr10:uidLastSave="{00000000-0000-0000-0000-000000000000}"/>
  <workbookProtection workbookAlgorithmName="SHA-512" workbookHashValue="f62p1Po8uOvLIcUL9GIp/LPnro00k5irHD/YCezs9rml5Y3t41PT8GiGiiNq+aowxBLv/qAh3YKcez9aV0YB+A==" workbookSaltValue="3x4/2H6BPEIgVYZ6LtQteA==" workbookSpinCount="100000" lockStructure="1"/>
  <bookViews>
    <workbookView xWindow="-120" yWindow="-120" windowWidth="29040" windowHeight="15840" tabRatio="688" xr2:uid="{00000000-000D-0000-FFFF-FFFF00000000}"/>
  </bookViews>
  <sheets>
    <sheet name="Tax Calc" sheetId="1" r:id="rId1"/>
    <sheet name="Tax Predictor" sheetId="8" r:id="rId2"/>
    <sheet name="PAYE Income" sheetId="7" r:id="rId3"/>
    <sheet name="Allowances" sheetId="11" r:id="rId4"/>
    <sheet name="Self Employ. Income" sheetId="2" r:id="rId5"/>
    <sheet name="Unearned Income" sheetId="3" r:id="rId6"/>
    <sheet name="Misc" sheetId="10" r:id="rId7"/>
    <sheet name="Tax Bands" sheetId="5" r:id="rId8"/>
    <sheet name="Notes" sheetId="9" r:id="rId9"/>
  </sheets>
  <definedNames>
    <definedName name="Misc">'Tax Bands'!$A$32:$A$36</definedName>
    <definedName name="_xlnm.Print_Area" localSheetId="3">Allowances!$A$1:$I$37</definedName>
    <definedName name="_xlnm.Print_Area" localSheetId="4">'Self Employ. Income'!$A$1:$I$33</definedName>
    <definedName name="_xlnm.Print_Area" localSheetId="7">'Tax Bands'!$A:$F</definedName>
    <definedName name="_xlnm.Print_Area" localSheetId="0">'Tax Calc'!$A:$J</definedName>
    <definedName name="_xlnm.Print_Area" localSheetId="1">'Tax Predictor'!$A:$J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1" l="1"/>
  <c r="I29" i="1"/>
  <c r="K29" i="1" l="1"/>
  <c r="D14" i="8" l="1"/>
  <c r="J26" i="8" l="1"/>
  <c r="H26" i="8"/>
  <c r="E26" i="8"/>
  <c r="D26" i="8"/>
  <c r="D14" i="1" l="1"/>
  <c r="D18" i="3" l="1"/>
  <c r="D17" i="3"/>
  <c r="D16" i="3"/>
  <c r="D15" i="3"/>
  <c r="D14" i="3"/>
  <c r="D13" i="3"/>
  <c r="D12" i="3"/>
  <c r="D11" i="3"/>
  <c r="D10" i="3"/>
  <c r="D9" i="3"/>
  <c r="D8" i="3"/>
  <c r="H26" i="1" l="1"/>
  <c r="E26" i="1"/>
  <c r="D26" i="1"/>
  <c r="D47" i="3" l="1"/>
  <c r="D46" i="3"/>
  <c r="D45" i="3"/>
  <c r="D44" i="3"/>
  <c r="D43" i="3"/>
  <c r="D42" i="3"/>
  <c r="D41" i="3"/>
  <c r="D40" i="3"/>
  <c r="D39" i="3"/>
  <c r="D38" i="3"/>
  <c r="D37" i="3"/>
  <c r="C48" i="3"/>
  <c r="D30" i="3"/>
  <c r="D29" i="3"/>
  <c r="D28" i="3"/>
  <c r="D27" i="3"/>
  <c r="D26" i="3"/>
  <c r="D25" i="3"/>
  <c r="C31" i="3"/>
  <c r="D7" i="3"/>
  <c r="B37" i="11"/>
  <c r="A6" i="1"/>
  <c r="H11" i="11" l="1"/>
  <c r="H12" i="11"/>
  <c r="H13" i="11"/>
  <c r="H14" i="11"/>
  <c r="H15" i="11"/>
  <c r="H4" i="11"/>
  <c r="H5" i="11"/>
  <c r="H6" i="11"/>
  <c r="H7" i="11"/>
  <c r="H8" i="11"/>
  <c r="H9" i="11"/>
  <c r="H10" i="11"/>
  <c r="E37" i="10"/>
  <c r="E19" i="10"/>
  <c r="B37" i="10"/>
  <c r="D1" i="8"/>
  <c r="J10" i="8" s="1"/>
  <c r="B1" i="5"/>
  <c r="H1" i="10"/>
  <c r="H1" i="3"/>
  <c r="H1" i="2"/>
  <c r="I1" i="11"/>
  <c r="G1" i="11"/>
  <c r="F1" i="11"/>
  <c r="F1" i="7"/>
  <c r="C17" i="2"/>
  <c r="C23" i="2" s="1"/>
  <c r="G33" i="2"/>
  <c r="G16" i="11"/>
  <c r="C32" i="11"/>
  <c r="J3" i="1" s="1"/>
  <c r="G33" i="11"/>
  <c r="D16" i="1" s="1"/>
  <c r="B17" i="2"/>
  <c r="F33" i="2"/>
  <c r="F17" i="2"/>
  <c r="G17" i="2" s="1"/>
  <c r="D60" i="3"/>
  <c r="D59" i="3"/>
  <c r="D57" i="3"/>
  <c r="D56" i="3"/>
  <c r="B66" i="3"/>
  <c r="B19" i="10"/>
  <c r="B32" i="7"/>
  <c r="G21" i="1"/>
  <c r="F16" i="7"/>
  <c r="D15" i="1" s="1"/>
  <c r="D15" i="8" s="1"/>
  <c r="F5" i="1"/>
  <c r="G5" i="1" s="1"/>
  <c r="J26" i="1"/>
  <c r="B16" i="7"/>
  <c r="C3" i="8"/>
  <c r="G14" i="8"/>
  <c r="G15" i="8"/>
  <c r="G16" i="8"/>
  <c r="G17" i="8"/>
  <c r="G18" i="8"/>
  <c r="G19" i="8"/>
  <c r="G20" i="8"/>
  <c r="F5" i="8"/>
  <c r="G5" i="8" s="1"/>
  <c r="C5" i="8"/>
  <c r="C4" i="8"/>
  <c r="D17" i="8"/>
  <c r="F33" i="7"/>
  <c r="C49" i="7"/>
  <c r="B49" i="7"/>
  <c r="C16" i="7"/>
  <c r="C33" i="11"/>
  <c r="B19" i="3"/>
  <c r="C19" i="3"/>
  <c r="B48" i="3"/>
  <c r="D48" i="3" s="1"/>
  <c r="F59" i="3" s="1"/>
  <c r="B31" i="3"/>
  <c r="D31" i="3" s="1"/>
  <c r="F57" i="3" s="1"/>
  <c r="D18" i="8"/>
  <c r="D19" i="8"/>
  <c r="D20" i="8"/>
  <c r="I4" i="8"/>
  <c r="F4" i="8"/>
  <c r="F4" i="1"/>
  <c r="I1" i="10"/>
  <c r="D1" i="10"/>
  <c r="E1" i="5"/>
  <c r="I1" i="3"/>
  <c r="I1" i="2"/>
  <c r="I1" i="7"/>
  <c r="K1" i="8"/>
  <c r="C32" i="7"/>
  <c r="G1" i="7"/>
  <c r="E1" i="2"/>
  <c r="F20" i="8"/>
  <c r="F19" i="8"/>
  <c r="F18" i="8"/>
  <c r="F17" i="8"/>
  <c r="F16" i="8"/>
  <c r="F15" i="8"/>
  <c r="F14" i="8"/>
  <c r="A20" i="8"/>
  <c r="A19" i="8"/>
  <c r="A18" i="8"/>
  <c r="A17" i="8"/>
  <c r="A16" i="8"/>
  <c r="A15" i="8"/>
  <c r="A14" i="8"/>
  <c r="F1" i="8"/>
  <c r="D1" i="3"/>
  <c r="B21" i="2" l="1"/>
  <c r="B23" i="2" s="1"/>
  <c r="A20" i="2"/>
  <c r="G36" i="1"/>
  <c r="G36" i="8" s="1"/>
  <c r="D19" i="3"/>
  <c r="F60" i="3"/>
  <c r="F61" i="3" s="1"/>
  <c r="D9" i="1"/>
  <c r="D7" i="1"/>
  <c r="D7" i="8" s="1"/>
  <c r="G35" i="1"/>
  <c r="G35" i="8" s="1"/>
  <c r="D16" i="8"/>
  <c r="D8" i="1"/>
  <c r="H16" i="11"/>
  <c r="G17" i="11" s="1"/>
  <c r="J4" i="1" s="1"/>
  <c r="G21" i="8"/>
  <c r="G1" i="8"/>
  <c r="J3" i="8"/>
  <c r="F56" i="3" l="1"/>
  <c r="F58" i="3" s="1"/>
  <c r="F63" i="3" s="1"/>
  <c r="D10" i="1"/>
  <c r="G37" i="8"/>
  <c r="J4" i="8"/>
  <c r="G4" i="8"/>
  <c r="D8" i="8"/>
  <c r="G4" i="1"/>
  <c r="D11" i="1" l="1"/>
  <c r="D9" i="8"/>
  <c r="D10" i="8"/>
  <c r="D22" i="1" l="1"/>
  <c r="I33" i="11"/>
  <c r="B36" i="11" s="1"/>
  <c r="G37" i="1"/>
  <c r="IV9" i="8"/>
  <c r="D11" i="8"/>
  <c r="D22" i="8" s="1"/>
  <c r="C32" i="8" l="1"/>
  <c r="D21" i="8"/>
  <c r="K27" i="8" s="1"/>
  <c r="K29" i="8" s="1"/>
  <c r="C32" i="1"/>
  <c r="D21" i="1"/>
  <c r="G8" i="1" s="1"/>
  <c r="E35" i="11"/>
  <c r="G8" i="8" l="1"/>
  <c r="C29" i="8"/>
  <c r="C27" i="8"/>
  <c r="K27" i="1"/>
  <c r="J29" i="8" l="1"/>
  <c r="J30" i="8" s="1"/>
  <c r="J31" i="8" s="1"/>
  <c r="I29" i="8"/>
  <c r="I30" i="8" s="1"/>
  <c r="I31" i="8" s="1"/>
  <c r="K28" i="8"/>
  <c r="C28" i="8" s="1"/>
  <c r="C30" i="8" s="1"/>
  <c r="F27" i="8"/>
  <c r="D27" i="8"/>
  <c r="K28" i="1"/>
  <c r="C27" i="1"/>
  <c r="F27" i="1" s="1"/>
  <c r="K30" i="8" l="1"/>
  <c r="D28" i="8"/>
  <c r="D30" i="8" s="1"/>
  <c r="D31" i="8" s="1"/>
  <c r="F28" i="8"/>
  <c r="F30" i="8" s="1"/>
  <c r="F31" i="8" s="1"/>
  <c r="C29" i="1"/>
  <c r="D27" i="1"/>
  <c r="C41" i="8" l="1"/>
  <c r="A41" i="8" s="1"/>
  <c r="C31" i="8"/>
  <c r="C34" i="8" s="1"/>
  <c r="G44" i="8" s="1"/>
  <c r="K32" i="8"/>
  <c r="C35" i="8" l="1"/>
  <c r="C37" i="8"/>
  <c r="C38" i="8" s="1"/>
  <c r="J30" i="1"/>
  <c r="J31" i="1" s="1"/>
  <c r="I30" i="1" l="1"/>
  <c r="I31" i="1" s="1"/>
  <c r="K30" i="1" l="1"/>
  <c r="C28" i="1"/>
  <c r="C30" i="1" s="1"/>
  <c r="F28" i="1" l="1"/>
  <c r="F30" i="1" s="1"/>
  <c r="D28" i="1"/>
  <c r="F31" i="1" l="1"/>
  <c r="D30" i="1"/>
  <c r="D31" i="1" s="1"/>
  <c r="C41" i="1" l="1"/>
  <c r="A41" i="1" s="1"/>
  <c r="K32" i="1"/>
  <c r="C31" i="1"/>
  <c r="C34" i="1" s="1"/>
  <c r="G44" i="1" s="1"/>
  <c r="C37" i="1" l="1"/>
  <c r="C38" i="1" s="1"/>
  <c r="C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Graham Rolfe</author>
  </authors>
  <commentList>
    <comment ref="I4" authorId="0" shapeId="0" xr:uid="{00000000-0006-0000-0000-000001000000}">
      <text>
        <r>
          <rPr>
            <sz val="8"/>
            <color indexed="81"/>
            <rFont val="Tahoma"/>
            <family val="2"/>
          </rPr>
          <t>This is the gross amount you have contributed to Personal Pensions excluding Retirement Annuities.</t>
        </r>
      </text>
    </comment>
    <comment ref="A16" authorId="0" shapeId="0" xr:uid="{00000000-0006-0000-0000-000002000000}">
      <text>
        <r>
          <rPr>
            <sz val="8"/>
            <color indexed="81"/>
            <rFont val="Tahoma"/>
            <family val="2"/>
          </rPr>
          <t xml:space="preserve">Only pension contributions to Retirement Annuities are included here.  </t>
        </r>
      </text>
    </comment>
    <comment ref="C31" authorId="0" shapeId="0" xr:uid="{00000000-0006-0000-0000-000003000000}">
      <text>
        <r>
          <rPr>
            <sz val="8"/>
            <color indexed="81"/>
            <rFont val="Arial"/>
            <family val="2"/>
          </rPr>
          <t>This figure includes the Married Allowance Reduction</t>
        </r>
      </text>
    </comment>
    <comment ref="G44" authorId="0" shapeId="0" xr:uid="{00000000-0006-0000-0000-000004000000}">
      <text>
        <r>
          <rPr>
            <sz val="8"/>
            <color indexed="81"/>
            <rFont val="Tahoma"/>
            <family val="2"/>
          </rPr>
          <t xml:space="preserve">Figure is adjusted to take account of any Gift Aid Tax clawback.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Graham Rolfe</author>
  </authors>
  <commentList>
    <comment ref="C31" authorId="0" shapeId="0" xr:uid="{00000000-0006-0000-0100-000001000000}">
      <text>
        <r>
          <rPr>
            <sz val="8"/>
            <color indexed="81"/>
            <rFont val="Arial"/>
            <family val="2"/>
          </rPr>
          <t>This figure includes the Married Allowance Reduction</t>
        </r>
      </text>
    </comment>
    <comment ref="G44" authorId="0" shapeId="0" xr:uid="{00000000-0006-0000-0100-000002000000}">
      <text>
        <r>
          <rPr>
            <sz val="8"/>
            <color indexed="81"/>
            <rFont val="Tahoma"/>
            <family val="2"/>
          </rPr>
          <t xml:space="preserve">Figure is adjusted to take account of any Gift Aid Tax clawback.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Graham Rolfe</author>
  </authors>
  <commentList>
    <comment ref="F3" authorId="0" shapeId="0" xr:uid="{00000000-0006-0000-0300-000001000000}">
      <text>
        <r>
          <rPr>
            <sz val="8"/>
            <color indexed="81"/>
            <rFont val="Tahoma"/>
            <family val="2"/>
          </rPr>
          <t>Use this box for Personal Pension Contributions (including stakeholder) and FSAVCs where basic rate tax will be reclaimed directly by your pension provider.</t>
        </r>
      </text>
    </comment>
    <comment ref="F20" authorId="0" shapeId="0" xr:uid="{00000000-0006-0000-0300-000002000000}">
      <text>
        <r>
          <rPr>
            <sz val="8"/>
            <color indexed="81"/>
            <rFont val="Tahoma"/>
            <family val="2"/>
          </rPr>
          <t xml:space="preserve">Use this box for Retirement Annuities payments where basic rate tax will </t>
        </r>
        <r>
          <rPr>
            <b/>
            <u/>
            <sz val="8"/>
            <color indexed="81"/>
            <rFont val="Tahoma"/>
            <family val="2"/>
          </rPr>
          <t xml:space="preserve">not </t>
        </r>
        <r>
          <rPr>
            <sz val="8"/>
            <color indexed="81"/>
            <rFont val="Tahoma"/>
            <family val="2"/>
          </rPr>
          <t>be reclaimed directly by your pension provider.  Retirement Annuties have not been available since 1 July 1988.</t>
        </r>
      </text>
    </comment>
  </commentList>
</comments>
</file>

<file path=xl/sharedStrings.xml><?xml version="1.0" encoding="utf-8"?>
<sst xmlns="http://schemas.openxmlformats.org/spreadsheetml/2006/main" count="439" uniqueCount="126">
  <si>
    <t>Tax Bands</t>
  </si>
  <si>
    <t>Earned Income</t>
  </si>
  <si>
    <t>Total Income</t>
  </si>
  <si>
    <t>Allowances</t>
  </si>
  <si>
    <t>Benefits</t>
  </si>
  <si>
    <t>Personal Allowance</t>
  </si>
  <si>
    <t>Other</t>
  </si>
  <si>
    <t>Total Allowances</t>
  </si>
  <si>
    <t>Total Benefits</t>
  </si>
  <si>
    <t>Tax Paid</t>
  </si>
  <si>
    <t>Total</t>
  </si>
  <si>
    <t>Tax Unpaid</t>
  </si>
  <si>
    <t>(rebate if red)</t>
  </si>
  <si>
    <t>Total Annual Tax</t>
  </si>
  <si>
    <t>Total Monthly Tax</t>
  </si>
  <si>
    <t>Based on date Invoiced</t>
  </si>
  <si>
    <t>Earned Income - Employment</t>
  </si>
  <si>
    <t>Total Taxable Income</t>
  </si>
  <si>
    <t>Earned Income - Self Employment</t>
  </si>
  <si>
    <t>Apr</t>
  </si>
  <si>
    <t>May</t>
  </si>
  <si>
    <t>Jun</t>
  </si>
  <si>
    <t>Jul</t>
  </si>
  <si>
    <t>Aug</t>
  </si>
  <si>
    <t>Sep</t>
  </si>
  <si>
    <t>Oct</t>
  </si>
  <si>
    <t>Nov</t>
  </si>
  <si>
    <t>Dec</t>
  </si>
  <si>
    <t>Jan</t>
  </si>
  <si>
    <t>Feb</t>
  </si>
  <si>
    <t>Mar</t>
  </si>
  <si>
    <t>Expenses - Self Employment</t>
  </si>
  <si>
    <t>Total Tax Allowable Expenses</t>
  </si>
  <si>
    <t>Total - Taxable Income</t>
  </si>
  <si>
    <t>UNEARNED INCOME STATEMENT</t>
  </si>
  <si>
    <t>Interest &amp; Dividends</t>
  </si>
  <si>
    <t>SHARES (Cash dividends)</t>
  </si>
  <si>
    <t>Spare</t>
  </si>
  <si>
    <t>SHARES (Script dividends)</t>
  </si>
  <si>
    <t>Summary</t>
  </si>
  <si>
    <t>Annual Income</t>
  </si>
  <si>
    <t>Monthly Income</t>
  </si>
  <si>
    <t>Other Income</t>
  </si>
  <si>
    <t>Expenses</t>
  </si>
  <si>
    <t>PAYE EARNED INCOME STATEMENT</t>
  </si>
  <si>
    <t>SELF EMPLOYMENT &amp; OTHER INCOME STATEMENT</t>
  </si>
  <si>
    <t>Total - Income</t>
  </si>
  <si>
    <t>Dividend Income</t>
  </si>
  <si>
    <t>Interest Income</t>
  </si>
  <si>
    <t>Dividend Income Higher Tax Rate</t>
  </si>
  <si>
    <t>Date</t>
  </si>
  <si>
    <t>Amount</t>
  </si>
  <si>
    <t>Predict</t>
  </si>
  <si>
    <t>Tax unpaid from</t>
  </si>
  <si>
    <t>previous years</t>
  </si>
  <si>
    <t>Payments in advance</t>
  </si>
  <si>
    <t>Taxable non interest</t>
  </si>
  <si>
    <t>Totals</t>
  </si>
  <si>
    <t>IncomeTax Table</t>
  </si>
  <si>
    <t>Total Tax Payable</t>
  </si>
  <si>
    <t>Taxable Interest</t>
  </si>
  <si>
    <t>Taxable Dividend</t>
  </si>
  <si>
    <t>Allowance Allocation</t>
  </si>
  <si>
    <t>Name</t>
  </si>
  <si>
    <t>Charity Donations Tax Rate</t>
  </si>
  <si>
    <t>Dividend Income Base Tax Rate</t>
  </si>
  <si>
    <t>Personal Allowances</t>
  </si>
  <si>
    <t>- basic amount</t>
  </si>
  <si>
    <t>- Income limit</t>
  </si>
  <si>
    <t>Married Allowance</t>
  </si>
  <si>
    <t>- minimum limit</t>
  </si>
  <si>
    <t>- rate of relief</t>
  </si>
  <si>
    <t>Married Allowance Reduction</t>
  </si>
  <si>
    <t>Total Tax</t>
  </si>
  <si>
    <t>Your age at end of Tax Year:</t>
  </si>
  <si>
    <t>Spouse's age at end of Tax Year:</t>
  </si>
  <si>
    <t>No</t>
  </si>
  <si>
    <t>Tax Rates</t>
  </si>
  <si>
    <t>Gift Aid</t>
  </si>
  <si>
    <t>State Pension</t>
  </si>
  <si>
    <t>Total Paid</t>
  </si>
  <si>
    <t>One Off</t>
  </si>
  <si>
    <t xml:space="preserve">Total -One Off </t>
  </si>
  <si>
    <t>April</t>
  </si>
  <si>
    <t>Other Taxable State Benefits</t>
  </si>
  <si>
    <t>Pensions &amp; State Benefits</t>
  </si>
  <si>
    <t>Allowable Expenses</t>
  </si>
  <si>
    <t>Personal Pension Income</t>
  </si>
  <si>
    <t>PAYE TAX ALLOWABLE OUTGOINGS</t>
  </si>
  <si>
    <t>Payment</t>
  </si>
  <si>
    <t>Retirement Annuities</t>
  </si>
  <si>
    <t>Personal Pension Contributions</t>
  </si>
  <si>
    <t>Notional Tax Paid</t>
  </si>
  <si>
    <t>Total inc Notional Tax</t>
  </si>
  <si>
    <t>So far this year you have contributed</t>
  </si>
  <si>
    <t>Pension Contrib</t>
  </si>
  <si>
    <t>Pension Contribution</t>
  </si>
  <si>
    <t>Predict Gift Aid</t>
  </si>
  <si>
    <t>of your income to your pension plan.</t>
  </si>
  <si>
    <t>Married Couple's allowance:</t>
  </si>
  <si>
    <t>Bank Interest</t>
  </si>
  <si>
    <t>For tax year ending:</t>
  </si>
  <si>
    <t>TAX BANDS - For tax year ending:</t>
  </si>
  <si>
    <t>Current Tax Year Check</t>
  </si>
  <si>
    <t>Tax Master</t>
  </si>
  <si>
    <t>Other Monthly Interest - Working Sheet</t>
  </si>
  <si>
    <t>Source</t>
  </si>
  <si>
    <t>Allowance</t>
  </si>
  <si>
    <t>Income Tax Bands</t>
  </si>
  <si>
    <t>Yes</t>
  </si>
  <si>
    <t>Your date of birth:</t>
  </si>
  <si>
    <t>Your spouse's date of birth:</t>
  </si>
  <si>
    <t>- born before 6 April 1935</t>
  </si>
  <si>
    <t xml:space="preserve">   1st Dividend Payment</t>
  </si>
  <si>
    <t xml:space="preserve">   2nd Dividend Payment</t>
  </si>
  <si>
    <t xml:space="preserve">   1st Interest Payment</t>
  </si>
  <si>
    <t xml:space="preserve">   2nd Interest Payment</t>
  </si>
  <si>
    <t>Interest</t>
  </si>
  <si>
    <t>Total Shares</t>
  </si>
  <si>
    <t>Total Interest</t>
  </si>
  <si>
    <t>Overall Total</t>
  </si>
  <si>
    <t>Total Dividend &amp; Interest</t>
  </si>
  <si>
    <t>Dividend Tax level</t>
  </si>
  <si>
    <t>Interest Higher Rate Allowance</t>
  </si>
  <si>
    <t>Interest Basic Tax Allowance</t>
  </si>
  <si>
    <t>© 2020 - R G Rolfe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</si>
</sst>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Red]\-&quot;£&quot;0.00"/>
    <numFmt numFmtId="165" formatCode="_-&quot;£&quot;##0.00_-;\-&quot;£&quot;##0.00_-;"/>
    <numFmt numFmtId="166" formatCode="_-&quot;£&quot;##0.00_;"/>
    <numFmt numFmtId="167" formatCode="&quot;£&quot;##0.00;[Red]\-&quot;£&quot;##0.00_;"/>
    <numFmt numFmtId="168" formatCode="0.0%"/>
    <numFmt numFmtId="169" formatCode="d\ mmm\ yyyy"/>
    <numFmt numFmtId="170" formatCode="0.0000"/>
    <numFmt numFmtId="171" formatCode="0.000000"/>
    <numFmt numFmtId="172" formatCode="&quot;£&quot;##0.00\ ;[Red]\-&quot;£&quot;##0.00_;"/>
    <numFmt numFmtId="173" formatCode="&quot;£&quot;#,##0.00"/>
  </numFmts>
  <fonts count="38" x14ac:knownFonts="1">
    <font>
      <sz val="10"/>
      <name val="Arial"/>
    </font>
    <font>
      <b/>
      <sz val="10"/>
      <name val="Arial"/>
      <family val="2"/>
    </font>
    <font>
      <sz val="10"/>
      <name val="Arial"/>
      <family val="2"/>
    </font>
    <font>
      <b/>
      <sz val="12"/>
      <name val="Arial"/>
      <family val="2"/>
    </font>
    <font>
      <sz val="10"/>
      <color indexed="12"/>
      <name val="Arial"/>
      <family val="2"/>
    </font>
    <font>
      <sz val="10"/>
      <name val="Arial"/>
      <family val="2"/>
    </font>
    <font>
      <b/>
      <u/>
      <sz val="12"/>
      <name val="Arial"/>
      <family val="2"/>
    </font>
    <font>
      <sz val="10"/>
      <color indexed="32"/>
      <name val="Arial"/>
      <family val="2"/>
    </font>
    <font>
      <b/>
      <sz val="10"/>
      <color indexed="12"/>
      <name val="Arial"/>
      <family val="2"/>
    </font>
    <font>
      <b/>
      <sz val="10"/>
      <name val="Arial"/>
      <family val="2"/>
    </font>
    <font>
      <sz val="10"/>
      <color indexed="52"/>
      <name val="Arial"/>
      <family val="2"/>
    </font>
    <font>
      <sz val="10"/>
      <color indexed="10"/>
      <name val="Arial"/>
      <family val="2"/>
    </font>
    <font>
      <sz val="8"/>
      <name val="Arial"/>
      <family val="2"/>
    </font>
    <font>
      <b/>
      <sz val="10"/>
      <color indexed="10"/>
      <name val="Arial"/>
      <family val="2"/>
    </font>
    <font>
      <sz val="10"/>
      <color indexed="50"/>
      <name val="Arial"/>
      <family val="2"/>
    </font>
    <font>
      <sz val="8"/>
      <color indexed="50"/>
      <name val="Arial"/>
      <family val="2"/>
    </font>
    <font>
      <sz val="8"/>
      <name val="Arial"/>
      <family val="2"/>
    </font>
    <font>
      <sz val="8"/>
      <color indexed="22"/>
      <name val="Arial"/>
      <family val="2"/>
    </font>
    <font>
      <i/>
      <sz val="10"/>
      <name val="Arial"/>
      <family val="2"/>
    </font>
    <font>
      <i/>
      <sz val="8"/>
      <color indexed="50"/>
      <name val="Arial"/>
      <family val="2"/>
    </font>
    <font>
      <sz val="8"/>
      <color indexed="81"/>
      <name val="Arial"/>
      <family val="2"/>
    </font>
    <font>
      <sz val="10"/>
      <color indexed="22"/>
      <name val="Arial"/>
      <family val="2"/>
    </font>
    <font>
      <b/>
      <sz val="9"/>
      <color indexed="10"/>
      <name val="Arial"/>
      <family val="2"/>
    </font>
    <font>
      <sz val="10"/>
      <color indexed="20"/>
      <name val="Arial"/>
      <family val="2"/>
    </font>
    <font>
      <b/>
      <sz val="10"/>
      <color indexed="20"/>
      <name val="Arial"/>
      <family val="2"/>
    </font>
    <font>
      <b/>
      <sz val="10"/>
      <color indexed="10"/>
      <name val="Arial"/>
      <family val="2"/>
    </font>
    <font>
      <sz val="8"/>
      <color indexed="81"/>
      <name val="Tahoma"/>
      <family val="2"/>
    </font>
    <font>
      <b/>
      <u/>
      <sz val="8"/>
      <color indexed="81"/>
      <name val="Tahoma"/>
      <family val="2"/>
    </font>
    <font>
      <b/>
      <sz val="10"/>
      <color indexed="9"/>
      <name val="Arial"/>
      <family val="2"/>
    </font>
    <font>
      <sz val="10"/>
      <color indexed="10"/>
      <name val="Arial"/>
      <family val="2"/>
    </font>
    <font>
      <sz val="9"/>
      <color indexed="55"/>
      <name val="Arial"/>
      <family val="2"/>
    </font>
    <font>
      <sz val="9"/>
      <name val="Arial"/>
      <family val="2"/>
    </font>
    <font>
      <b/>
      <sz val="10"/>
      <color indexed="12"/>
      <name val="Arial"/>
      <family val="2"/>
    </font>
    <font>
      <i/>
      <sz val="10"/>
      <color rgb="FFFF0000"/>
      <name val="Arial"/>
      <family val="2"/>
    </font>
    <font>
      <sz val="8"/>
      <color theme="0" tint="-0.34998626667073579"/>
      <name val="Arial"/>
      <family val="2"/>
    </font>
    <font>
      <i/>
      <sz val="10"/>
      <color indexed="20"/>
      <name val="Arial"/>
      <family val="2"/>
    </font>
    <font>
      <b/>
      <sz val="9"/>
      <color indexed="55"/>
      <name val="Arial"/>
      <family val="2"/>
    </font>
    <font>
      <sz val="8"/>
      <color indexed="20"/>
      <name val="Arial"/>
      <family val="2"/>
    </font>
  </fonts>
  <fills count="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55"/>
        <bgColor indexed="64"/>
      </patternFill>
    </fill>
  </fills>
  <borders count="66">
    <border>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medium">
        <color indexed="64"/>
      </bottom>
      <diagonal/>
    </border>
    <border>
      <left style="thin">
        <color indexed="10"/>
      </left>
      <right style="thin">
        <color indexed="10"/>
      </right>
      <top style="thin">
        <color indexed="64"/>
      </top>
      <bottom/>
      <diagonal/>
    </border>
    <border>
      <left style="thin">
        <color indexed="10"/>
      </left>
      <right style="thin">
        <color indexed="10"/>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diagonal/>
    </border>
    <border>
      <left style="thin">
        <color indexed="10"/>
      </left>
      <right style="thin">
        <color indexed="10"/>
      </right>
      <top/>
      <bottom style="double">
        <color indexed="64"/>
      </bottom>
      <diagonal/>
    </border>
    <border>
      <left/>
      <right/>
      <top style="double">
        <color indexed="64"/>
      </top>
      <bottom style="thin">
        <color indexed="64"/>
      </bottom>
      <diagonal/>
    </border>
    <border>
      <left style="thin">
        <color indexed="10"/>
      </left>
      <right style="thin">
        <color indexed="10"/>
      </right>
      <top style="thin">
        <color indexed="10"/>
      </top>
      <bottom style="thin">
        <color indexed="10"/>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double">
        <color indexed="64"/>
      </bottom>
      <diagonal/>
    </border>
    <border>
      <left style="thin">
        <color indexed="10"/>
      </left>
      <right style="thin">
        <color indexed="10"/>
      </right>
      <top style="thin">
        <color indexed="64"/>
      </top>
      <bottom style="thin">
        <color indexed="10"/>
      </bottom>
      <diagonal/>
    </border>
    <border>
      <left style="thin">
        <color indexed="64"/>
      </left>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3">
    <xf numFmtId="0" fontId="0" fillId="0" borderId="0">
      <alignment vertical="center"/>
    </xf>
    <xf numFmtId="0" fontId="2" fillId="0" borderId="0"/>
    <xf numFmtId="0" fontId="2" fillId="0" borderId="0"/>
  </cellStyleXfs>
  <cellXfs count="331">
    <xf numFmtId="0" fontId="0" fillId="0" borderId="0" xfId="0">
      <alignment vertical="center"/>
    </xf>
    <xf numFmtId="0" fontId="2" fillId="0" borderId="0" xfId="2"/>
    <xf numFmtId="0" fontId="2" fillId="0" borderId="0" xfId="1"/>
    <xf numFmtId="164" fontId="4" fillId="0" borderId="1" xfId="0" applyNumberFormat="1" applyFont="1" applyBorder="1" applyAlignment="1" applyProtection="1">
      <alignment vertical="center"/>
      <protection locked="0"/>
    </xf>
    <xf numFmtId="164" fontId="5" fillId="0" borderId="1" xfId="0" applyNumberFormat="1" applyFont="1" applyBorder="1" applyAlignment="1" applyProtection="1">
      <alignment vertical="center"/>
      <protection locked="0"/>
    </xf>
    <xf numFmtId="164" fontId="4" fillId="0" borderId="2" xfId="0" applyNumberFormat="1" applyFont="1" applyBorder="1" applyAlignment="1" applyProtection="1">
      <alignment vertical="center"/>
      <protection locked="0"/>
    </xf>
    <xf numFmtId="166" fontId="5" fillId="0" borderId="0" xfId="2" applyNumberFormat="1" applyFont="1" applyProtection="1"/>
    <xf numFmtId="0" fontId="0" fillId="0" borderId="0" xfId="0" applyProtection="1">
      <alignment vertical="center"/>
    </xf>
    <xf numFmtId="0" fontId="8" fillId="0" borderId="0" xfId="2" applyFont="1" applyProtection="1">
      <protection locked="0"/>
    </xf>
    <xf numFmtId="0" fontId="2" fillId="0" borderId="0" xfId="2" applyProtection="1"/>
    <xf numFmtId="166" fontId="9" fillId="0" borderId="0" xfId="2" applyNumberFormat="1" applyFont="1" applyProtection="1"/>
    <xf numFmtId="0" fontId="5" fillId="0" borderId="0" xfId="2" applyFont="1" applyProtection="1"/>
    <xf numFmtId="0" fontId="9" fillId="0" borderId="0" xfId="2" applyFont="1" applyFill="1" applyAlignment="1" applyProtection="1">
      <alignment horizontal="left"/>
    </xf>
    <xf numFmtId="164" fontId="4" fillId="0" borderId="3" xfId="0" applyNumberFormat="1" applyFont="1" applyBorder="1" applyAlignment="1" applyProtection="1">
      <alignment vertical="center"/>
      <protection locked="0"/>
    </xf>
    <xf numFmtId="164" fontId="4" fillId="0" borderId="4" xfId="0" applyNumberFormat="1" applyFont="1" applyBorder="1" applyAlignment="1" applyProtection="1">
      <alignment vertical="center"/>
      <protection locked="0"/>
    </xf>
    <xf numFmtId="164" fontId="4" fillId="0" borderId="5" xfId="0" applyNumberFormat="1" applyFont="1" applyBorder="1" applyAlignment="1" applyProtection="1">
      <alignment vertical="center"/>
      <protection locked="0"/>
    </xf>
    <xf numFmtId="169" fontId="4" fillId="0" borderId="1" xfId="0" applyNumberFormat="1" applyFont="1" applyBorder="1" applyAlignment="1" applyProtection="1">
      <alignment horizontal="center" vertical="center"/>
      <protection locked="0"/>
    </xf>
    <xf numFmtId="170" fontId="0" fillId="0" borderId="0" xfId="0" applyNumberFormat="1">
      <alignment vertical="center"/>
    </xf>
    <xf numFmtId="171" fontId="0" fillId="0" borderId="0" xfId="0" applyNumberFormat="1">
      <alignment vertical="center"/>
    </xf>
    <xf numFmtId="170" fontId="5" fillId="0" borderId="0" xfId="0" applyNumberFormat="1" applyFont="1" applyProtection="1">
      <alignment vertical="center"/>
    </xf>
    <xf numFmtId="166" fontId="2" fillId="0" borderId="0" xfId="2" applyNumberFormat="1" applyProtection="1">
      <protection hidden="1"/>
    </xf>
    <xf numFmtId="168" fontId="9" fillId="0" borderId="7" xfId="0" applyNumberFormat="1" applyFont="1" applyBorder="1" applyAlignment="1" applyProtection="1">
      <alignment horizontal="center" vertical="center"/>
      <protection hidden="1"/>
    </xf>
    <xf numFmtId="166" fontId="15" fillId="0" borderId="7" xfId="0" applyNumberFormat="1" applyFont="1" applyBorder="1" applyProtection="1">
      <alignment vertical="center"/>
      <protection hidden="1"/>
    </xf>
    <xf numFmtId="166" fontId="15" fillId="0" borderId="8" xfId="0" applyNumberFormat="1" applyFont="1" applyBorder="1" applyProtection="1">
      <alignment vertical="center"/>
      <protection hidden="1"/>
    </xf>
    <xf numFmtId="166" fontId="19" fillId="0" borderId="7" xfId="0" applyNumberFormat="1" applyFont="1" applyBorder="1" applyProtection="1">
      <alignment vertical="center"/>
      <protection hidden="1"/>
    </xf>
    <xf numFmtId="0" fontId="9" fillId="0" borderId="0" xfId="2" applyFont="1" applyAlignment="1" applyProtection="1">
      <alignment horizontal="right"/>
      <protection hidden="1"/>
    </xf>
    <xf numFmtId="0" fontId="13" fillId="0" borderId="0" xfId="2" applyFont="1" applyProtection="1">
      <protection hidden="1"/>
    </xf>
    <xf numFmtId="0" fontId="16" fillId="0" borderId="0" xfId="0" applyFont="1" applyProtection="1">
      <alignment vertical="center"/>
      <protection hidden="1"/>
    </xf>
    <xf numFmtId="0" fontId="9" fillId="0" borderId="0" xfId="2" applyFont="1" applyProtection="1">
      <protection hidden="1"/>
    </xf>
    <xf numFmtId="0" fontId="1" fillId="0" borderId="0" xfId="0" applyFont="1" applyProtection="1">
      <alignment vertical="center"/>
      <protection hidden="1"/>
    </xf>
    <xf numFmtId="0" fontId="11" fillId="0" borderId="0" xfId="0" applyFont="1" applyAlignment="1" applyProtection="1">
      <alignment horizontal="centerContinuous" vertical="top" wrapText="1"/>
      <protection hidden="1"/>
    </xf>
    <xf numFmtId="49" fontId="9" fillId="0" borderId="0" xfId="0" applyNumberFormat="1" applyFont="1" applyAlignment="1" applyProtection="1">
      <alignment horizontal="right" vertical="center"/>
      <protection hidden="1"/>
    </xf>
    <xf numFmtId="4" fontId="17" fillId="0" borderId="0" xfId="1" applyNumberFormat="1" applyFont="1" applyProtection="1">
      <protection hidden="1"/>
    </xf>
    <xf numFmtId="166" fontId="4" fillId="0" borderId="9" xfId="2" applyNumberFormat="1" applyFont="1" applyBorder="1" applyProtection="1">
      <protection locked="0"/>
    </xf>
    <xf numFmtId="9" fontId="4" fillId="0" borderId="7" xfId="1" applyNumberFormat="1" applyFont="1" applyBorder="1" applyProtection="1">
      <protection locked="0"/>
    </xf>
    <xf numFmtId="168" fontId="4" fillId="0" borderId="7" xfId="1" applyNumberFormat="1" applyFont="1" applyBorder="1" applyProtection="1">
      <protection locked="0"/>
    </xf>
    <xf numFmtId="166" fontId="4" fillId="0" borderId="7" xfId="2" applyNumberFormat="1" applyFont="1" applyBorder="1" applyProtection="1">
      <protection locked="0"/>
    </xf>
    <xf numFmtId="9" fontId="4" fillId="0" borderId="7" xfId="2" applyNumberFormat="1" applyFont="1" applyBorder="1" applyAlignment="1" applyProtection="1">
      <alignment horizontal="right"/>
      <protection locked="0"/>
    </xf>
    <xf numFmtId="164" fontId="5" fillId="2" borderId="2" xfId="0" applyNumberFormat="1" applyFont="1" applyFill="1" applyBorder="1" applyAlignment="1" applyProtection="1">
      <alignment vertical="center"/>
      <protection hidden="1"/>
    </xf>
    <xf numFmtId="164" fontId="21" fillId="0" borderId="0" xfId="0" applyNumberFormat="1" applyFont="1" applyProtection="1">
      <alignment vertical="center"/>
      <protection hidden="1"/>
    </xf>
    <xf numFmtId="164" fontId="9" fillId="2" borderId="11" xfId="0" applyNumberFormat="1" applyFont="1" applyFill="1" applyBorder="1" applyAlignment="1" applyProtection="1">
      <alignment vertical="center"/>
      <protection hidden="1"/>
    </xf>
    <xf numFmtId="164" fontId="9" fillId="2" borderId="12" xfId="0" applyNumberFormat="1" applyFont="1" applyFill="1" applyBorder="1" applyAlignment="1" applyProtection="1">
      <alignment vertical="center"/>
      <protection hidden="1"/>
    </xf>
    <xf numFmtId="0" fontId="5" fillId="0" borderId="7" xfId="2" applyFont="1" applyBorder="1" applyProtection="1">
      <protection hidden="1"/>
    </xf>
    <xf numFmtId="9" fontId="5" fillId="0" borderId="7" xfId="2" applyNumberFormat="1" applyFont="1" applyBorder="1" applyProtection="1">
      <protection hidden="1"/>
    </xf>
    <xf numFmtId="166" fontId="5" fillId="2" borderId="8" xfId="2" applyNumberFormat="1" applyFont="1" applyFill="1" applyBorder="1" applyProtection="1">
      <protection hidden="1"/>
    </xf>
    <xf numFmtId="166" fontId="5" fillId="2" borderId="9" xfId="2" applyNumberFormat="1" applyFont="1" applyFill="1" applyBorder="1" applyProtection="1">
      <protection hidden="1"/>
    </xf>
    <xf numFmtId="166" fontId="9" fillId="2" borderId="13" xfId="2" applyNumberFormat="1" applyFont="1" applyFill="1" applyBorder="1" applyProtection="1">
      <protection hidden="1"/>
    </xf>
    <xf numFmtId="165" fontId="5" fillId="2" borderId="7" xfId="2" applyNumberFormat="1" applyFont="1" applyFill="1" applyBorder="1" applyProtection="1">
      <protection hidden="1"/>
    </xf>
    <xf numFmtId="166" fontId="5" fillId="2" borderId="7" xfId="2" applyNumberFormat="1" applyFont="1" applyFill="1" applyBorder="1" applyProtection="1">
      <protection hidden="1"/>
    </xf>
    <xf numFmtId="166" fontId="9" fillId="2" borderId="7" xfId="2" applyNumberFormat="1" applyFont="1" applyFill="1" applyBorder="1" applyProtection="1">
      <protection hidden="1"/>
    </xf>
    <xf numFmtId="166" fontId="9" fillId="2" borderId="7" xfId="0" applyNumberFormat="1" applyFont="1" applyFill="1" applyBorder="1" applyProtection="1">
      <alignment vertical="center"/>
      <protection hidden="1"/>
    </xf>
    <xf numFmtId="166" fontId="0" fillId="2" borderId="7" xfId="0" applyNumberFormat="1" applyFill="1" applyBorder="1" applyProtection="1">
      <alignment vertical="center"/>
      <protection hidden="1"/>
    </xf>
    <xf numFmtId="166" fontId="0" fillId="2" borderId="6" xfId="0" applyNumberFormat="1" applyFill="1" applyBorder="1" applyProtection="1">
      <alignment vertical="center"/>
      <protection hidden="1"/>
    </xf>
    <xf numFmtId="172" fontId="9" fillId="2" borderId="14" xfId="2" applyNumberFormat="1" applyFont="1" applyFill="1" applyBorder="1" applyProtection="1">
      <protection hidden="1"/>
    </xf>
    <xf numFmtId="0" fontId="9" fillId="2" borderId="7" xfId="2" applyFont="1" applyFill="1" applyBorder="1" applyAlignment="1" applyProtection="1">
      <alignment horizontal="center"/>
      <protection hidden="1"/>
    </xf>
    <xf numFmtId="0" fontId="11" fillId="3" borderId="15" xfId="2" applyFont="1" applyFill="1" applyBorder="1" applyAlignment="1" applyProtection="1">
      <alignment horizontal="center" vertical="center"/>
      <protection locked="0"/>
    </xf>
    <xf numFmtId="0" fontId="11" fillId="3" borderId="16" xfId="2" applyFont="1" applyFill="1" applyBorder="1" applyAlignment="1" applyProtection="1">
      <alignment horizontal="center" vertical="center"/>
      <protection locked="0"/>
    </xf>
    <xf numFmtId="0" fontId="8" fillId="0" borderId="7" xfId="2" applyFont="1" applyBorder="1" applyAlignment="1" applyProtection="1">
      <alignment horizontal="center"/>
      <protection locked="0"/>
    </xf>
    <xf numFmtId="0" fontId="4" fillId="0" borderId="8" xfId="2" applyFont="1" applyBorder="1" applyProtection="1">
      <protection locked="0"/>
    </xf>
    <xf numFmtId="166" fontId="4" fillId="0" borderId="8" xfId="2" applyNumberFormat="1" applyFont="1" applyBorder="1" applyProtection="1">
      <protection locked="0"/>
    </xf>
    <xf numFmtId="0" fontId="4" fillId="0" borderId="9" xfId="2" applyFont="1" applyBorder="1" applyProtection="1">
      <protection locked="0"/>
    </xf>
    <xf numFmtId="0" fontId="4" fillId="0" borderId="17" xfId="2" applyFont="1" applyBorder="1" applyProtection="1">
      <protection locked="0"/>
    </xf>
    <xf numFmtId="166" fontId="4" fillId="0" borderId="17" xfId="2" applyNumberFormat="1" applyFont="1" applyBorder="1" applyProtection="1">
      <protection locked="0"/>
    </xf>
    <xf numFmtId="166" fontId="9" fillId="2" borderId="18" xfId="2" applyNumberFormat="1" applyFont="1" applyFill="1" applyBorder="1" applyProtection="1">
      <protection hidden="1"/>
    </xf>
    <xf numFmtId="166" fontId="18" fillId="2" borderId="7" xfId="2" applyNumberFormat="1" applyFont="1" applyFill="1" applyBorder="1" applyProtection="1">
      <protection hidden="1"/>
    </xf>
    <xf numFmtId="0" fontId="5" fillId="0" borderId="8" xfId="2" applyFont="1" applyBorder="1" applyProtection="1">
      <protection hidden="1"/>
    </xf>
    <xf numFmtId="0" fontId="5" fillId="0" borderId="9" xfId="2" applyFont="1" applyBorder="1" applyProtection="1">
      <protection hidden="1"/>
    </xf>
    <xf numFmtId="0" fontId="5" fillId="0" borderId="17" xfId="2" applyFont="1" applyBorder="1" applyProtection="1">
      <protection hidden="1"/>
    </xf>
    <xf numFmtId="166" fontId="5" fillId="2" borderId="17" xfId="2" applyNumberFormat="1" applyFont="1" applyFill="1" applyBorder="1" applyProtection="1">
      <protection hidden="1"/>
    </xf>
    <xf numFmtId="9" fontId="5" fillId="0" borderId="7" xfId="2" applyNumberFormat="1" applyFont="1" applyFill="1" applyBorder="1" applyProtection="1">
      <protection hidden="1"/>
    </xf>
    <xf numFmtId="0" fontId="23" fillId="0" borderId="0" xfId="2" applyFont="1" applyProtection="1">
      <protection hidden="1"/>
    </xf>
    <xf numFmtId="0" fontId="23" fillId="0" borderId="0" xfId="0" applyFont="1" applyProtection="1">
      <alignment vertical="center"/>
      <protection hidden="1"/>
    </xf>
    <xf numFmtId="166" fontId="23" fillId="0" borderId="0" xfId="2" applyNumberFormat="1" applyFont="1" applyAlignment="1" applyProtection="1">
      <alignment horizontal="center"/>
      <protection hidden="1"/>
    </xf>
    <xf numFmtId="0" fontId="23" fillId="0" borderId="0" xfId="0" applyFont="1" applyAlignment="1" applyProtection="1">
      <alignment horizontal="center" vertical="center"/>
      <protection hidden="1"/>
    </xf>
    <xf numFmtId="166" fontId="23" fillId="0" borderId="0" xfId="2" applyNumberFormat="1" applyFont="1" applyProtection="1">
      <protection hidden="1"/>
    </xf>
    <xf numFmtId="4" fontId="23" fillId="0" borderId="0" xfId="2" applyNumberFormat="1" applyFont="1" applyProtection="1">
      <protection hidden="1"/>
    </xf>
    <xf numFmtId="4" fontId="23" fillId="0" borderId="0" xfId="0" applyNumberFormat="1" applyFont="1" applyProtection="1">
      <alignment vertical="center"/>
      <protection hidden="1"/>
    </xf>
    <xf numFmtId="166" fontId="24" fillId="0" borderId="0" xfId="0" applyNumberFormat="1" applyFont="1" applyProtection="1">
      <alignment vertical="center"/>
      <protection hidden="1"/>
    </xf>
    <xf numFmtId="164" fontId="9" fillId="2" borderId="19" xfId="0" applyNumberFormat="1" applyFont="1" applyFill="1" applyBorder="1" applyAlignment="1" applyProtection="1">
      <alignment vertical="center"/>
      <protection hidden="1"/>
    </xf>
    <xf numFmtId="0" fontId="0" fillId="4" borderId="19" xfId="0" applyFill="1" applyBorder="1" applyProtection="1">
      <alignment vertical="center"/>
      <protection hidden="1"/>
    </xf>
    <xf numFmtId="0" fontId="0" fillId="4" borderId="20" xfId="0" applyFill="1" applyBorder="1" applyProtection="1">
      <alignment vertical="center"/>
      <protection hidden="1"/>
    </xf>
    <xf numFmtId="164" fontId="4" fillId="0" borderId="21" xfId="0" applyNumberFormat="1" applyFont="1" applyBorder="1" applyAlignment="1" applyProtection="1">
      <alignment vertical="center"/>
      <protection locked="0"/>
    </xf>
    <xf numFmtId="164" fontId="4" fillId="0" borderId="22" xfId="0" applyNumberFormat="1" applyFont="1" applyBorder="1" applyAlignment="1" applyProtection="1">
      <alignment vertical="center"/>
      <protection locked="0"/>
    </xf>
    <xf numFmtId="164" fontId="9" fillId="2" borderId="23" xfId="0" applyNumberFormat="1" applyFont="1" applyFill="1" applyBorder="1" applyAlignment="1" applyProtection="1">
      <alignment vertical="center"/>
      <protection hidden="1"/>
    </xf>
    <xf numFmtId="164" fontId="9" fillId="2" borderId="20" xfId="0" applyNumberFormat="1" applyFont="1" applyFill="1" applyBorder="1" applyAlignment="1" applyProtection="1">
      <alignment vertical="center"/>
      <protection hidden="1"/>
    </xf>
    <xf numFmtId="164" fontId="4" fillId="0" borderId="24" xfId="0" applyNumberFormat="1" applyFont="1" applyBorder="1" applyAlignment="1" applyProtection="1">
      <alignment vertical="center"/>
      <protection locked="0"/>
    </xf>
    <xf numFmtId="164" fontId="4" fillId="0" borderId="25" xfId="0" applyNumberFormat="1" applyFont="1" applyBorder="1" applyAlignment="1" applyProtection="1">
      <alignment vertical="center"/>
      <protection locked="0"/>
    </xf>
    <xf numFmtId="169" fontId="4" fillId="0" borderId="21" xfId="0" applyNumberFormat="1" applyFont="1" applyBorder="1" applyAlignment="1" applyProtection="1">
      <alignment horizontal="center" vertical="center"/>
      <protection locked="0"/>
    </xf>
    <xf numFmtId="169" fontId="9" fillId="4" borderId="26" xfId="0" applyNumberFormat="1" applyFont="1" applyFill="1" applyBorder="1" applyAlignment="1" applyProtection="1">
      <alignment vertical="center"/>
      <protection hidden="1"/>
    </xf>
    <xf numFmtId="164" fontId="9" fillId="2" borderId="26" xfId="0" applyNumberFormat="1" applyFont="1" applyFill="1" applyBorder="1" applyAlignment="1" applyProtection="1">
      <alignment vertical="center"/>
      <protection hidden="1"/>
    </xf>
    <xf numFmtId="0" fontId="0" fillId="4" borderId="27" xfId="0" applyFill="1" applyBorder="1" applyProtection="1">
      <alignment vertical="center"/>
      <protection hidden="1"/>
    </xf>
    <xf numFmtId="0" fontId="2" fillId="0" borderId="7" xfId="2" applyFont="1" applyBorder="1" applyAlignment="1" applyProtection="1">
      <alignment shrinkToFit="1"/>
      <protection hidden="1"/>
    </xf>
    <xf numFmtId="164" fontId="4" fillId="0" borderId="28" xfId="0" applyNumberFormat="1" applyFont="1" applyBorder="1" applyAlignment="1" applyProtection="1">
      <alignment vertical="center"/>
      <protection locked="0"/>
    </xf>
    <xf numFmtId="164" fontId="5" fillId="2" borderId="22" xfId="0" applyNumberFormat="1" applyFont="1" applyFill="1" applyBorder="1" applyAlignment="1" applyProtection="1">
      <alignment vertical="center"/>
      <protection hidden="1"/>
    </xf>
    <xf numFmtId="164" fontId="5" fillId="0" borderId="21" xfId="0" applyNumberFormat="1" applyFont="1" applyBorder="1" applyAlignment="1" applyProtection="1">
      <alignment vertical="center"/>
      <protection locked="0"/>
    </xf>
    <xf numFmtId="164" fontId="4" fillId="0" borderId="10" xfId="0" applyNumberFormat="1" applyFont="1" applyBorder="1" applyAlignment="1" applyProtection="1">
      <alignment vertical="center"/>
      <protection locked="0"/>
    </xf>
    <xf numFmtId="0" fontId="0" fillId="0" borderId="11" xfId="0" applyFill="1" applyBorder="1" applyAlignment="1" applyProtection="1">
      <alignment horizontal="center" vertical="center" wrapText="1"/>
      <protection hidden="1"/>
    </xf>
    <xf numFmtId="0" fontId="25" fillId="0" borderId="0" xfId="2" applyFont="1" applyProtection="1">
      <protection hidden="1"/>
    </xf>
    <xf numFmtId="0" fontId="2" fillId="0" borderId="0" xfId="2" applyProtection="1">
      <protection hidden="1"/>
    </xf>
    <xf numFmtId="0" fontId="3" fillId="0" borderId="0" xfId="0" applyFont="1" applyAlignment="1" applyProtection="1">
      <alignment horizontal="left" vertical="center"/>
      <protection hidden="1"/>
    </xf>
    <xf numFmtId="0" fontId="0" fillId="0" borderId="0" xfId="0" applyProtection="1">
      <alignment vertical="center"/>
      <protection hidden="1"/>
    </xf>
    <xf numFmtId="0" fontId="1" fillId="0" borderId="31" xfId="0" applyFont="1" applyBorder="1" applyAlignment="1" applyProtection="1">
      <alignment horizontal="left" vertical="center" wrapText="1"/>
      <protection hidden="1"/>
    </xf>
    <xf numFmtId="0" fontId="0" fillId="0" borderId="12"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 fillId="0" borderId="30" xfId="0" applyFont="1" applyBorder="1" applyAlignment="1" applyProtection="1">
      <alignment vertical="center"/>
      <protection hidden="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64" fontId="4" fillId="2" borderId="2" xfId="0" applyNumberFormat="1" applyFont="1" applyFill="1" applyBorder="1" applyAlignment="1" applyProtection="1">
      <alignment vertical="center"/>
      <protection hidden="1"/>
    </xf>
    <xf numFmtId="164" fontId="9" fillId="2" borderId="32" xfId="0" applyNumberFormat="1" applyFont="1" applyFill="1" applyBorder="1" applyAlignment="1" applyProtection="1">
      <alignment vertical="center"/>
      <protection hidden="1"/>
    </xf>
    <xf numFmtId="0" fontId="1" fillId="0" borderId="0" xfId="0" applyFont="1" applyAlignment="1" applyProtection="1">
      <alignment horizontal="left" vertical="center"/>
      <protection hidden="1"/>
    </xf>
    <xf numFmtId="0" fontId="9" fillId="0" borderId="0" xfId="2" applyFont="1" applyAlignment="1" applyProtection="1">
      <alignment horizontal="left"/>
      <protection hidden="1"/>
    </xf>
    <xf numFmtId="0" fontId="2" fillId="0" borderId="7" xfId="2" applyFont="1" applyBorder="1" applyProtection="1">
      <protection hidden="1"/>
    </xf>
    <xf numFmtId="0" fontId="11" fillId="3" borderId="33" xfId="2" applyFont="1" applyFill="1" applyBorder="1" applyAlignment="1" applyProtection="1">
      <alignment horizontal="center" vertical="center"/>
      <protection locked="0"/>
    </xf>
    <xf numFmtId="0" fontId="2" fillId="0" borderId="0" xfId="2" applyBorder="1" applyProtection="1">
      <protection hidden="1"/>
    </xf>
    <xf numFmtId="170" fontId="2" fillId="0" borderId="0" xfId="2" applyNumberFormat="1" applyBorder="1" applyProtection="1">
      <protection hidden="1"/>
    </xf>
    <xf numFmtId="0" fontId="2" fillId="0" borderId="34" xfId="2" applyBorder="1" applyProtection="1">
      <protection hidden="1"/>
    </xf>
    <xf numFmtId="0" fontId="11" fillId="3" borderId="35" xfId="2" applyFont="1" applyFill="1" applyBorder="1" applyAlignment="1" applyProtection="1">
      <alignment horizontal="center" vertical="center"/>
      <protection locked="0"/>
    </xf>
    <xf numFmtId="0" fontId="3" fillId="0" borderId="0" xfId="0" quotePrefix="1" applyFont="1" applyAlignment="1" applyProtection="1">
      <alignment horizontal="left" vertical="center"/>
      <protection hidden="1"/>
    </xf>
    <xf numFmtId="0" fontId="0" fillId="0" borderId="0" xfId="0" applyAlignment="1" applyProtection="1">
      <alignment vertical="center"/>
      <protection hidden="1"/>
    </xf>
    <xf numFmtId="0" fontId="1" fillId="0" borderId="31" xfId="0" quotePrefix="1" applyFont="1" applyBorder="1" applyAlignment="1" applyProtection="1">
      <alignment horizontal="left" vertical="center" wrapText="1"/>
      <protection hidden="1"/>
    </xf>
    <xf numFmtId="0" fontId="0" fillId="0" borderId="10" xfId="0" applyBorder="1" applyAlignment="1" applyProtection="1">
      <alignment vertical="center"/>
      <protection hidden="1"/>
    </xf>
    <xf numFmtId="0" fontId="0" fillId="0" borderId="29" xfId="0" applyBorder="1" applyAlignment="1" applyProtection="1">
      <alignment vertical="center"/>
      <protection hidden="1"/>
    </xf>
    <xf numFmtId="0" fontId="0" fillId="0" borderId="0" xfId="0" applyAlignment="1" applyProtection="1">
      <alignment horizontal="center" vertical="center"/>
      <protection hidden="1"/>
    </xf>
    <xf numFmtId="0" fontId="1" fillId="0" borderId="36" xfId="0" applyFont="1" applyBorder="1" applyAlignment="1" applyProtection="1">
      <alignment vertical="center"/>
      <protection hidden="1"/>
    </xf>
    <xf numFmtId="0" fontId="28" fillId="0" borderId="0" xfId="0" applyFont="1" applyProtection="1">
      <alignment vertical="center"/>
      <protection hidden="1"/>
    </xf>
    <xf numFmtId="0" fontId="5" fillId="0" borderId="0" xfId="0" applyFont="1" applyProtection="1">
      <alignment vertical="center"/>
      <protection hidden="1"/>
    </xf>
    <xf numFmtId="0" fontId="0" fillId="0" borderId="0" xfId="0" applyAlignment="1" applyProtection="1">
      <alignment horizontal="centerContinuous" vertical="top"/>
      <protection hidden="1"/>
    </xf>
    <xf numFmtId="0" fontId="0" fillId="0" borderId="37" xfId="0" applyBorder="1" applyAlignment="1" applyProtection="1">
      <alignment horizontal="center" vertical="center" wrapText="1"/>
      <protection hidden="1"/>
    </xf>
    <xf numFmtId="164" fontId="9" fillId="0" borderId="38" xfId="0" applyNumberFormat="1" applyFont="1" applyBorder="1" applyAlignment="1" applyProtection="1">
      <alignment vertical="center"/>
      <protection hidden="1"/>
    </xf>
    <xf numFmtId="164" fontId="5" fillId="0" borderId="0" xfId="0" applyNumberFormat="1" applyFont="1" applyBorder="1" applyAlignment="1" applyProtection="1">
      <alignment vertical="center"/>
      <protection hidden="1"/>
    </xf>
    <xf numFmtId="164" fontId="0" fillId="0" borderId="0" xfId="0" applyNumberFormat="1" applyProtection="1">
      <alignment vertical="center"/>
      <protection hidden="1"/>
    </xf>
    <xf numFmtId="0" fontId="2" fillId="0" borderId="0" xfId="1" applyProtection="1">
      <protection hidden="1"/>
    </xf>
    <xf numFmtId="0" fontId="9" fillId="0" borderId="0" xfId="1" applyFont="1" applyAlignment="1" applyProtection="1">
      <alignment horizontal="center"/>
      <protection hidden="1"/>
    </xf>
    <xf numFmtId="0" fontId="0" fillId="0" borderId="6" xfId="0" applyBorder="1" applyProtection="1">
      <alignment vertical="center"/>
      <protection hidden="1"/>
    </xf>
    <xf numFmtId="9" fontId="4" fillId="0" borderId="0" xfId="0" applyNumberFormat="1" applyFont="1" applyAlignment="1" applyProtection="1">
      <alignment horizontal="right" vertical="center"/>
      <protection hidden="1"/>
    </xf>
    <xf numFmtId="166" fontId="5" fillId="0" borderId="0" xfId="2" applyNumberFormat="1" applyFont="1" applyAlignment="1" applyProtection="1">
      <alignment horizontal="right" vertical="center"/>
      <protection hidden="1"/>
    </xf>
    <xf numFmtId="0" fontId="2" fillId="2" borderId="6" xfId="1" applyFill="1" applyBorder="1" applyProtection="1">
      <protection hidden="1"/>
    </xf>
    <xf numFmtId="0" fontId="2" fillId="0" borderId="6" xfId="1" applyBorder="1" applyProtection="1">
      <protection hidden="1"/>
    </xf>
    <xf numFmtId="0" fontId="8" fillId="0" borderId="0" xfId="2" applyFont="1" applyProtection="1">
      <protection hidden="1"/>
    </xf>
    <xf numFmtId="49" fontId="8" fillId="0" borderId="0" xfId="2" applyNumberFormat="1" applyFont="1" applyAlignment="1" applyProtection="1">
      <alignment horizontal="right" vertical="center"/>
      <protection hidden="1"/>
    </xf>
    <xf numFmtId="0" fontId="6" fillId="0" borderId="0" xfId="2" applyFont="1" applyProtection="1">
      <protection hidden="1"/>
    </xf>
    <xf numFmtId="0" fontId="1" fillId="0" borderId="0" xfId="2" applyFont="1" applyAlignment="1" applyProtection="1">
      <alignment horizontal="center" vertical="center"/>
      <protection hidden="1"/>
    </xf>
    <xf numFmtId="0" fontId="9" fillId="0" borderId="41" xfId="2" applyFont="1" applyBorder="1" applyProtection="1">
      <protection hidden="1"/>
    </xf>
    <xf numFmtId="0" fontId="2" fillId="0" borderId="41" xfId="2" applyBorder="1" applyProtection="1">
      <protection hidden="1"/>
    </xf>
    <xf numFmtId="4" fontId="0" fillId="0" borderId="0" xfId="0" applyNumberFormat="1" applyProtection="1">
      <alignment vertical="center"/>
      <protection hidden="1"/>
    </xf>
    <xf numFmtId="0" fontId="5" fillId="0" borderId="0" xfId="2" applyFont="1" applyProtection="1">
      <protection hidden="1"/>
    </xf>
    <xf numFmtId="9" fontId="10" fillId="0" borderId="0" xfId="0" applyNumberFormat="1" applyFont="1" applyProtection="1">
      <alignment vertical="center"/>
      <protection hidden="1"/>
    </xf>
    <xf numFmtId="0" fontId="5" fillId="0" borderId="0" xfId="2" applyNumberFormat="1" applyFont="1" applyAlignment="1" applyProtection="1">
      <protection hidden="1"/>
    </xf>
    <xf numFmtId="0" fontId="5" fillId="0" borderId="0" xfId="0" applyNumberFormat="1" applyFont="1" applyAlignment="1" applyProtection="1">
      <protection hidden="1"/>
    </xf>
    <xf numFmtId="0" fontId="2" fillId="0" borderId="42" xfId="2" applyBorder="1" applyProtection="1">
      <protection hidden="1"/>
    </xf>
    <xf numFmtId="170" fontId="2" fillId="0" borderId="43" xfId="2" applyNumberFormat="1" applyBorder="1" applyProtection="1">
      <protection hidden="1"/>
    </xf>
    <xf numFmtId="9" fontId="5" fillId="0" borderId="0" xfId="2" applyNumberFormat="1" applyFont="1" applyBorder="1" applyAlignment="1" applyProtection="1">
      <alignment horizontal="right"/>
      <protection hidden="1"/>
    </xf>
    <xf numFmtId="165" fontId="5" fillId="0" borderId="0" xfId="2" applyNumberFormat="1" applyFont="1" applyBorder="1" applyProtection="1">
      <protection hidden="1"/>
    </xf>
    <xf numFmtId="170" fontId="2" fillId="0" borderId="44" xfId="2" applyNumberFormat="1" applyBorder="1" applyProtection="1">
      <protection hidden="1"/>
    </xf>
    <xf numFmtId="170" fontId="2" fillId="0" borderId="45" xfId="2" applyNumberFormat="1" applyBorder="1" applyProtection="1">
      <protection hidden="1"/>
    </xf>
    <xf numFmtId="170" fontId="2" fillId="0" borderId="0" xfId="2" applyNumberFormat="1" applyProtection="1">
      <protection hidden="1"/>
    </xf>
    <xf numFmtId="170" fontId="7" fillId="0" borderId="0" xfId="2" applyNumberFormat="1" applyFont="1" applyProtection="1">
      <protection hidden="1"/>
    </xf>
    <xf numFmtId="0" fontId="1" fillId="0" borderId="41" xfId="2" applyFont="1" applyBorder="1" applyProtection="1">
      <protection hidden="1"/>
    </xf>
    <xf numFmtId="170" fontId="2" fillId="0" borderId="42" xfId="2" applyNumberFormat="1" applyBorder="1" applyProtection="1">
      <protection hidden="1"/>
    </xf>
    <xf numFmtId="0" fontId="0" fillId="0" borderId="34" xfId="0" applyBorder="1" applyProtection="1">
      <alignment vertical="center"/>
      <protection hidden="1"/>
    </xf>
    <xf numFmtId="170" fontId="0" fillId="0" borderId="34" xfId="0" applyNumberFormat="1" applyBorder="1" applyProtection="1">
      <alignment vertical="center"/>
      <protection hidden="1"/>
    </xf>
    <xf numFmtId="0" fontId="1" fillId="0" borderId="13" xfId="2" applyFont="1" applyFill="1" applyBorder="1" applyAlignment="1" applyProtection="1">
      <alignment horizontal="left"/>
      <protection hidden="1"/>
    </xf>
    <xf numFmtId="0" fontId="0" fillId="0" borderId="46" xfId="0" applyBorder="1" applyProtection="1">
      <alignment vertical="center"/>
      <protection hidden="1"/>
    </xf>
    <xf numFmtId="170" fontId="0" fillId="0" borderId="46" xfId="0" applyNumberFormat="1" applyBorder="1" applyProtection="1">
      <alignment vertical="center"/>
      <protection hidden="1"/>
    </xf>
    <xf numFmtId="0" fontId="7" fillId="0" borderId="0" xfId="2" applyFont="1" applyProtection="1">
      <protection hidden="1"/>
    </xf>
    <xf numFmtId="170" fontId="0" fillId="0" borderId="0" xfId="0" applyNumberFormat="1" applyProtection="1">
      <alignment vertical="center"/>
      <protection hidden="1"/>
    </xf>
    <xf numFmtId="167" fontId="9" fillId="0" borderId="0" xfId="2" applyNumberFormat="1" applyFont="1" applyProtection="1">
      <protection hidden="1"/>
    </xf>
    <xf numFmtId="0" fontId="2" fillId="0" borderId="6" xfId="2" applyBorder="1" applyProtection="1">
      <protection hidden="1"/>
    </xf>
    <xf numFmtId="0" fontId="9" fillId="0" borderId="7" xfId="0" applyFont="1" applyBorder="1" applyAlignment="1" applyProtection="1">
      <alignment horizontal="center" vertical="center"/>
      <protection hidden="1"/>
    </xf>
    <xf numFmtId="0" fontId="2" fillId="2" borderId="3" xfId="2" applyFill="1" applyBorder="1" applyProtection="1">
      <protection hidden="1"/>
    </xf>
    <xf numFmtId="167" fontId="0" fillId="2" borderId="7" xfId="0" applyNumberFormat="1" applyFill="1" applyBorder="1" applyProtection="1">
      <alignment vertical="center"/>
      <protection hidden="1"/>
    </xf>
    <xf numFmtId="167" fontId="0" fillId="2" borderId="3" xfId="0" applyNumberFormat="1" applyFill="1" applyBorder="1" applyProtection="1">
      <alignment vertical="center"/>
      <protection hidden="1"/>
    </xf>
    <xf numFmtId="0" fontId="15" fillId="0" borderId="18" xfId="2" applyFont="1" applyBorder="1" applyAlignment="1" applyProtection="1">
      <alignment horizontal="center" vertical="center" shrinkToFit="1"/>
      <protection hidden="1"/>
    </xf>
    <xf numFmtId="0" fontId="5" fillId="0" borderId="46" xfId="0" applyFont="1" applyBorder="1" applyProtection="1">
      <alignment vertical="center"/>
      <protection hidden="1"/>
    </xf>
    <xf numFmtId="0" fontId="5" fillId="0" borderId="46" xfId="2" applyFont="1" applyBorder="1" applyProtection="1">
      <protection hidden="1"/>
    </xf>
    <xf numFmtId="14" fontId="0" fillId="0" borderId="0" xfId="0" applyNumberFormat="1" applyProtection="1">
      <alignment vertical="center"/>
      <protection hidden="1"/>
    </xf>
    <xf numFmtId="170" fontId="5" fillId="0" borderId="0" xfId="2" applyNumberFormat="1" applyFont="1" applyProtection="1">
      <protection hidden="1"/>
    </xf>
    <xf numFmtId="0" fontId="9" fillId="0" borderId="7" xfId="2" applyFont="1" applyBorder="1" applyProtection="1">
      <protection hidden="1"/>
    </xf>
    <xf numFmtId="0" fontId="2" fillId="0" borderId="8" xfId="2" applyFont="1" applyBorder="1" applyProtection="1">
      <protection hidden="1"/>
    </xf>
    <xf numFmtId="167" fontId="12" fillId="0" borderId="0" xfId="2" applyNumberFormat="1" applyFont="1" applyProtection="1">
      <protection hidden="1"/>
    </xf>
    <xf numFmtId="0" fontId="2" fillId="0" borderId="13" xfId="2" applyFont="1" applyBorder="1" applyProtection="1">
      <protection hidden="1"/>
    </xf>
    <xf numFmtId="0" fontId="2" fillId="0" borderId="28" xfId="2" applyBorder="1" applyProtection="1">
      <protection hidden="1"/>
    </xf>
    <xf numFmtId="170" fontId="5" fillId="0" borderId="0" xfId="2" applyNumberFormat="1" applyFont="1" applyAlignment="1" applyProtection="1">
      <alignment horizontal="center"/>
      <protection hidden="1"/>
    </xf>
    <xf numFmtId="167" fontId="5" fillId="0" borderId="0" xfId="2" applyNumberFormat="1" applyFont="1" applyProtection="1">
      <protection hidden="1"/>
    </xf>
    <xf numFmtId="0" fontId="5" fillId="0" borderId="0" xfId="2" applyFont="1" applyAlignment="1" applyProtection="1">
      <alignment horizontal="right"/>
      <protection hidden="1"/>
    </xf>
    <xf numFmtId="9" fontId="5" fillId="0" borderId="0" xfId="2" applyNumberFormat="1" applyFont="1" applyAlignment="1" applyProtection="1">
      <alignment horizontal="center"/>
      <protection hidden="1"/>
    </xf>
    <xf numFmtId="0" fontId="5" fillId="0" borderId="0" xfId="2" quotePrefix="1" applyFont="1" applyAlignment="1" applyProtection="1">
      <alignment horizontal="right"/>
      <protection hidden="1"/>
    </xf>
    <xf numFmtId="0" fontId="9" fillId="0" borderId="47" xfId="2" applyFont="1" applyBorder="1" applyProtection="1">
      <protection hidden="1"/>
    </xf>
    <xf numFmtId="0" fontId="5" fillId="0" borderId="48" xfId="2" applyFont="1" applyBorder="1" applyProtection="1">
      <protection hidden="1"/>
    </xf>
    <xf numFmtId="0" fontId="5" fillId="0" borderId="0" xfId="2" applyFont="1" applyBorder="1" applyProtection="1">
      <protection hidden="1"/>
    </xf>
    <xf numFmtId="170" fontId="5" fillId="0" borderId="0" xfId="0" applyNumberFormat="1" applyFont="1" applyProtection="1">
      <alignment vertical="center"/>
      <protection hidden="1"/>
    </xf>
    <xf numFmtId="170" fontId="5" fillId="0" borderId="0" xfId="2" applyNumberFormat="1" applyFont="1" applyAlignment="1" applyProtection="1">
      <alignment horizontal="right" vertical="center"/>
      <protection hidden="1"/>
    </xf>
    <xf numFmtId="0" fontId="2" fillId="0" borderId="0" xfId="2" applyBorder="1" applyProtection="1">
      <protection locked="0"/>
    </xf>
    <xf numFmtId="170" fontId="2" fillId="0" borderId="0" xfId="2" applyNumberFormat="1" applyBorder="1" applyProtection="1">
      <protection locked="0"/>
    </xf>
    <xf numFmtId="0" fontId="22" fillId="3" borderId="16" xfId="2" applyFont="1" applyFill="1" applyBorder="1" applyAlignment="1" applyProtection="1">
      <alignment horizontal="center" vertical="center"/>
      <protection hidden="1"/>
    </xf>
    <xf numFmtId="9" fontId="5" fillId="0" borderId="0" xfId="2" applyNumberFormat="1" applyFont="1" applyAlignment="1" applyProtection="1">
      <alignment horizontal="right"/>
      <protection hidden="1"/>
    </xf>
    <xf numFmtId="165" fontId="5" fillId="0" borderId="0" xfId="2" applyNumberFormat="1" applyFont="1" applyProtection="1">
      <protection hidden="1"/>
    </xf>
    <xf numFmtId="166" fontId="7" fillId="0" borderId="0" xfId="2" applyNumberFormat="1" applyFont="1" applyProtection="1">
      <protection hidden="1"/>
    </xf>
    <xf numFmtId="0" fontId="1" fillId="0" borderId="0" xfId="2" applyFont="1" applyProtection="1">
      <protection hidden="1"/>
    </xf>
    <xf numFmtId="0" fontId="11" fillId="0" borderId="0" xfId="0" applyFont="1" applyBorder="1" applyProtection="1">
      <alignment vertical="center"/>
      <protection hidden="1"/>
    </xf>
    <xf numFmtId="170" fontId="11" fillId="0" borderId="0" xfId="0" applyNumberFormat="1" applyFont="1" applyBorder="1" applyProtection="1">
      <alignment vertical="center"/>
      <protection hidden="1"/>
    </xf>
    <xf numFmtId="166" fontId="23" fillId="0" borderId="0" xfId="0" applyNumberFormat="1" applyFont="1" applyProtection="1">
      <alignment vertical="center"/>
      <protection hidden="1"/>
    </xf>
    <xf numFmtId="10" fontId="9" fillId="0" borderId="0" xfId="0" applyNumberFormat="1" applyFont="1" applyAlignment="1" applyProtection="1">
      <alignment horizontal="center" vertical="center"/>
      <protection hidden="1"/>
    </xf>
    <xf numFmtId="16" fontId="0" fillId="0" borderId="0" xfId="0" applyNumberFormat="1" applyProtection="1">
      <alignment vertical="center"/>
      <protection hidden="1"/>
    </xf>
    <xf numFmtId="0" fontId="1" fillId="0" borderId="0" xfId="2" applyFont="1" applyAlignment="1" applyProtection="1">
      <alignment horizontal="left" vertical="center"/>
      <protection hidden="1"/>
    </xf>
    <xf numFmtId="49" fontId="8" fillId="0" borderId="0" xfId="2" applyNumberFormat="1" applyFont="1" applyAlignment="1" applyProtection="1">
      <alignment horizontal="left" vertical="center"/>
    </xf>
    <xf numFmtId="0" fontId="8" fillId="0" borderId="0" xfId="2" applyFont="1" applyAlignment="1" applyProtection="1">
      <alignment horizontal="left" indent="1"/>
      <protection locked="0"/>
    </xf>
    <xf numFmtId="0" fontId="9" fillId="0" borderId="0" xfId="2" applyFont="1" applyAlignment="1" applyProtection="1">
      <alignment horizontal="left" vertical="center" indent="1"/>
      <protection hidden="1"/>
    </xf>
    <xf numFmtId="0" fontId="2" fillId="0" borderId="0" xfId="2" applyAlignment="1" applyProtection="1">
      <alignment horizontal="center" vertical="center"/>
      <protection hidden="1"/>
    </xf>
    <xf numFmtId="0" fontId="31" fillId="0" borderId="0" xfId="2" applyFont="1" applyAlignment="1" applyProtection="1">
      <alignment horizontal="left" vertical="center"/>
      <protection hidden="1"/>
    </xf>
    <xf numFmtId="0" fontId="0" fillId="0" borderId="10" xfId="0" applyBorder="1" applyAlignment="1" applyProtection="1">
      <alignment horizontal="left" vertical="center" indent="2"/>
      <protection hidden="1"/>
    </xf>
    <xf numFmtId="0" fontId="0" fillId="0" borderId="29" xfId="0" applyBorder="1" applyAlignment="1" applyProtection="1">
      <alignment horizontal="left" vertical="center" indent="2"/>
      <protection hidden="1"/>
    </xf>
    <xf numFmtId="0" fontId="1" fillId="0" borderId="30" xfId="0" applyFont="1" applyBorder="1" applyAlignment="1" applyProtection="1">
      <alignment horizontal="left" vertical="center" indent="2"/>
      <protection hidden="1"/>
    </xf>
    <xf numFmtId="0" fontId="9" fillId="0" borderId="3" xfId="1" applyFont="1" applyBorder="1" applyAlignment="1" applyProtection="1">
      <alignment horizontal="left" vertical="center" indent="1"/>
      <protection hidden="1"/>
    </xf>
    <xf numFmtId="0" fontId="2" fillId="0" borderId="7" xfId="1" applyFont="1" applyBorder="1" applyAlignment="1" applyProtection="1">
      <alignment horizontal="left" vertical="center" indent="1"/>
      <protection hidden="1"/>
    </xf>
    <xf numFmtId="9" fontId="5" fillId="0" borderId="7" xfId="0" applyNumberFormat="1" applyFont="1" applyBorder="1" applyAlignment="1" applyProtection="1">
      <alignment horizontal="left" vertical="center" indent="1"/>
      <protection hidden="1"/>
    </xf>
    <xf numFmtId="0" fontId="2" fillId="2" borderId="3" xfId="1" applyFill="1" applyBorder="1" applyAlignment="1" applyProtection="1">
      <alignment horizontal="left" vertical="center" indent="1"/>
      <protection hidden="1"/>
    </xf>
    <xf numFmtId="0" fontId="2" fillId="0" borderId="0" xfId="1" applyAlignment="1" applyProtection="1">
      <alignment horizontal="left" vertical="center" indent="1"/>
      <protection hidden="1"/>
    </xf>
    <xf numFmtId="0" fontId="2" fillId="0" borderId="7" xfId="1" quotePrefix="1" applyFont="1" applyBorder="1" applyAlignment="1" applyProtection="1">
      <alignment horizontal="left" vertical="center" indent="1"/>
      <protection hidden="1"/>
    </xf>
    <xf numFmtId="0" fontId="0" fillId="0" borderId="10" xfId="0" applyBorder="1" applyAlignment="1" applyProtection="1">
      <alignment horizontal="left" vertical="center" indent="1"/>
      <protection hidden="1"/>
    </xf>
    <xf numFmtId="0" fontId="0" fillId="0" borderId="29" xfId="0" applyBorder="1" applyAlignment="1" applyProtection="1">
      <alignment horizontal="left" vertical="center" indent="1"/>
      <protection hidden="1"/>
    </xf>
    <xf numFmtId="0" fontId="1" fillId="0" borderId="30" xfId="0" applyFont="1" applyBorder="1" applyAlignment="1" applyProtection="1">
      <alignment horizontal="left" vertical="center" indent="1"/>
      <protection hidden="1"/>
    </xf>
    <xf numFmtId="0" fontId="4" fillId="0" borderId="10" xfId="0" applyFont="1" applyBorder="1" applyAlignment="1" applyProtection="1">
      <alignment horizontal="left" vertical="center" indent="1"/>
      <protection locked="0"/>
    </xf>
    <xf numFmtId="0" fontId="4" fillId="0" borderId="29" xfId="0" applyFont="1" applyBorder="1" applyAlignment="1" applyProtection="1">
      <alignment horizontal="left" vertical="center" indent="1"/>
      <protection locked="0"/>
    </xf>
    <xf numFmtId="0" fontId="9" fillId="0" borderId="49" xfId="0" applyFont="1" applyBorder="1" applyAlignment="1" applyProtection="1">
      <alignment horizontal="left" vertical="center" indent="1"/>
      <protection hidden="1"/>
    </xf>
    <xf numFmtId="173" fontId="16" fillId="0" borderId="0" xfId="0" applyNumberFormat="1" applyFont="1" applyAlignment="1" applyProtection="1">
      <alignment horizontal="center" vertical="center"/>
      <protection hidden="1"/>
    </xf>
    <xf numFmtId="0" fontId="1" fillId="0" borderId="31" xfId="0" applyFont="1" applyBorder="1" applyAlignment="1" applyProtection="1">
      <alignment horizontal="left" vertical="center" wrapText="1" indent="1"/>
      <protection hidden="1"/>
    </xf>
    <xf numFmtId="0" fontId="1" fillId="0" borderId="50" xfId="0" applyFont="1" applyBorder="1" applyAlignment="1" applyProtection="1">
      <alignment horizontal="left" vertical="center" indent="1"/>
      <protection hidden="1"/>
    </xf>
    <xf numFmtId="0" fontId="9" fillId="0" borderId="36" xfId="0" applyFont="1" applyBorder="1" applyAlignment="1" applyProtection="1">
      <alignment horizontal="left" vertical="center" indent="1"/>
      <protection hidden="1"/>
    </xf>
    <xf numFmtId="0" fontId="1" fillId="0" borderId="31" xfId="0" quotePrefix="1" applyFont="1" applyBorder="1" applyAlignment="1" applyProtection="1">
      <alignment horizontal="left" vertical="center" wrapText="1" indent="1"/>
      <protection hidden="1"/>
    </xf>
    <xf numFmtId="0" fontId="1" fillId="0" borderId="36" xfId="0" applyFont="1" applyBorder="1" applyAlignment="1" applyProtection="1">
      <alignment horizontal="left" vertical="center" indent="1"/>
      <protection hidden="1"/>
    </xf>
    <xf numFmtId="0" fontId="0" fillId="0" borderId="3" xfId="0" applyBorder="1" applyAlignment="1" applyProtection="1">
      <alignment horizontal="left" vertical="center" indent="1"/>
      <protection hidden="1"/>
    </xf>
    <xf numFmtId="0" fontId="9" fillId="0" borderId="3" xfId="0" applyFont="1" applyBorder="1" applyAlignment="1" applyProtection="1">
      <alignment horizontal="left" vertical="center" indent="1"/>
      <protection hidden="1"/>
    </xf>
    <xf numFmtId="0" fontId="2" fillId="0" borderId="7" xfId="2" applyFont="1" applyBorder="1" applyAlignment="1" applyProtection="1">
      <alignment horizontal="left" indent="1"/>
      <protection hidden="1"/>
    </xf>
    <xf numFmtId="0" fontId="29" fillId="3" borderId="51" xfId="2" applyFont="1" applyFill="1" applyBorder="1" applyAlignment="1" applyProtection="1">
      <alignment horizontal="left" indent="1"/>
      <protection hidden="1"/>
    </xf>
    <xf numFmtId="0" fontId="1" fillId="0" borderId="0" xfId="2" applyFont="1" applyFill="1" applyAlignment="1" applyProtection="1">
      <alignment horizontal="left" vertical="center" indent="1"/>
      <protection hidden="1"/>
    </xf>
    <xf numFmtId="0" fontId="9" fillId="0" borderId="3" xfId="2" applyFont="1" applyBorder="1" applyAlignment="1" applyProtection="1">
      <alignment horizontal="left" vertical="center" indent="1"/>
      <protection hidden="1"/>
    </xf>
    <xf numFmtId="0" fontId="2" fillId="0" borderId="3" xfId="2" applyFont="1" applyBorder="1" applyAlignment="1" applyProtection="1">
      <alignment horizontal="left" vertical="center" indent="1"/>
      <protection hidden="1"/>
    </xf>
    <xf numFmtId="0" fontId="9" fillId="0" borderId="3" xfId="2" applyFont="1" applyFill="1" applyBorder="1" applyAlignment="1" applyProtection="1">
      <alignment horizontal="left" vertical="center" indent="1"/>
      <protection hidden="1"/>
    </xf>
    <xf numFmtId="0" fontId="5" fillId="0" borderId="0" xfId="2" applyFont="1" applyAlignment="1" applyProtection="1">
      <alignment horizontal="left" vertical="center" indent="1"/>
      <protection hidden="1"/>
    </xf>
    <xf numFmtId="0" fontId="2" fillId="0" borderId="28" xfId="2" applyFont="1" applyBorder="1" applyAlignment="1" applyProtection="1">
      <alignment horizontal="left" vertical="center" indent="1"/>
      <protection hidden="1"/>
    </xf>
    <xf numFmtId="0" fontId="2" fillId="0" borderId="21" xfId="2" quotePrefix="1" applyFont="1" applyBorder="1" applyAlignment="1" applyProtection="1">
      <alignment horizontal="left" vertical="center" indent="1"/>
      <protection hidden="1"/>
    </xf>
    <xf numFmtId="0" fontId="2" fillId="0" borderId="21" xfId="2" applyFont="1" applyBorder="1" applyAlignment="1" applyProtection="1">
      <alignment horizontal="left" vertical="center" indent="1"/>
      <protection hidden="1"/>
    </xf>
    <xf numFmtId="0" fontId="9" fillId="0" borderId="52" xfId="2" applyFont="1" applyBorder="1" applyAlignment="1" applyProtection="1">
      <alignment horizontal="left" vertical="center" indent="1"/>
      <protection hidden="1"/>
    </xf>
    <xf numFmtId="0" fontId="5" fillId="0" borderId="28" xfId="2" applyFont="1" applyBorder="1" applyAlignment="1" applyProtection="1">
      <alignment horizontal="left" vertical="center" indent="1"/>
      <protection hidden="1"/>
    </xf>
    <xf numFmtId="0" fontId="5" fillId="0" borderId="21" xfId="2" applyFont="1" applyBorder="1" applyAlignment="1" applyProtection="1">
      <alignment horizontal="left" vertical="center" indent="1"/>
      <protection hidden="1"/>
    </xf>
    <xf numFmtId="0" fontId="4" fillId="0" borderId="21" xfId="2" applyFont="1" applyBorder="1" applyAlignment="1" applyProtection="1">
      <alignment horizontal="left" vertical="center" indent="1"/>
      <protection locked="0"/>
    </xf>
    <xf numFmtId="0" fontId="1" fillId="0" borderId="52" xfId="2" applyFont="1" applyFill="1" applyBorder="1" applyAlignment="1" applyProtection="1">
      <alignment horizontal="left" vertical="center" indent="1"/>
      <protection hidden="1"/>
    </xf>
    <xf numFmtId="0" fontId="18" fillId="0" borderId="3" xfId="2" applyFont="1" applyBorder="1" applyAlignment="1" applyProtection="1">
      <alignment horizontal="left" vertical="center" indent="1"/>
      <protection hidden="1"/>
    </xf>
    <xf numFmtId="0" fontId="1" fillId="0" borderId="52" xfId="2" applyFont="1" applyBorder="1" applyAlignment="1" applyProtection="1">
      <alignment horizontal="left" vertical="center" indent="1"/>
      <protection hidden="1"/>
    </xf>
    <xf numFmtId="0" fontId="2" fillId="0" borderId="7" xfId="0" applyFont="1" applyBorder="1" applyAlignment="1" applyProtection="1">
      <alignment horizontal="center" vertical="center"/>
      <protection hidden="1"/>
    </xf>
    <xf numFmtId="9" fontId="2" fillId="0" borderId="7" xfId="0" applyNumberFormat="1" applyFont="1" applyBorder="1" applyAlignment="1" applyProtection="1">
      <alignment horizontal="left" vertical="center" indent="1"/>
      <protection hidden="1"/>
    </xf>
    <xf numFmtId="0" fontId="33" fillId="0" borderId="0" xfId="0" applyFont="1" applyAlignment="1" applyProtection="1">
      <alignment horizontal="center"/>
      <protection hidden="1"/>
    </xf>
    <xf numFmtId="0" fontId="12" fillId="0" borderId="0" xfId="0" applyFont="1" applyProtection="1">
      <alignment vertical="center"/>
      <protection hidden="1"/>
    </xf>
    <xf numFmtId="9" fontId="4" fillId="0" borderId="7" xfId="2" applyNumberFormat="1" applyFont="1" applyFill="1" applyBorder="1" applyAlignment="1" applyProtection="1">
      <alignment horizontal="right"/>
      <protection locked="0"/>
    </xf>
    <xf numFmtId="166" fontId="4" fillId="0" borderId="7" xfId="2" applyNumberFormat="1" applyFont="1" applyFill="1" applyBorder="1" applyProtection="1">
      <protection locked="0"/>
    </xf>
    <xf numFmtId="166" fontId="34" fillId="0" borderId="0" xfId="2" applyNumberFormat="1" applyFont="1" applyProtection="1">
      <protection hidden="1"/>
    </xf>
    <xf numFmtId="0" fontId="35" fillId="0" borderId="0" xfId="2" applyFont="1" applyProtection="1">
      <protection hidden="1"/>
    </xf>
    <xf numFmtId="166" fontId="35" fillId="0" borderId="0" xfId="2" applyNumberFormat="1" applyFont="1" applyProtection="1">
      <protection hidden="1"/>
    </xf>
    <xf numFmtId="14" fontId="8" fillId="0" borderId="7" xfId="2" applyNumberFormat="1" applyFont="1" applyBorder="1" applyAlignment="1" applyProtection="1">
      <alignment horizontal="center"/>
      <protection locked="0"/>
    </xf>
    <xf numFmtId="166" fontId="0" fillId="0" borderId="0" xfId="0" applyNumberFormat="1">
      <alignment vertical="center"/>
    </xf>
    <xf numFmtId="14" fontId="9" fillId="2" borderId="7" xfId="2" applyNumberFormat="1" applyFont="1" applyFill="1" applyBorder="1" applyAlignment="1" applyProtection="1">
      <alignment horizontal="center"/>
      <protection hidden="1"/>
    </xf>
    <xf numFmtId="0" fontId="0" fillId="0" borderId="0" xfId="0" applyAlignment="1" applyProtection="1">
      <alignment vertical="center"/>
      <protection hidden="1"/>
    </xf>
    <xf numFmtId="14" fontId="0" fillId="0" borderId="0" xfId="0" applyNumberFormat="1">
      <alignment vertical="center"/>
    </xf>
    <xf numFmtId="14" fontId="2" fillId="0" borderId="0" xfId="2" applyNumberFormat="1"/>
    <xf numFmtId="164" fontId="0" fillId="2" borderId="60" xfId="0" applyNumberFormat="1" applyFill="1" applyBorder="1" applyAlignment="1" applyProtection="1">
      <alignment vertical="center"/>
      <protection hidden="1"/>
    </xf>
    <xf numFmtId="164" fontId="0" fillId="2" borderId="61" xfId="0" applyNumberFormat="1" applyFill="1" applyBorder="1" applyAlignment="1" applyProtection="1">
      <alignment vertical="center"/>
      <protection hidden="1"/>
    </xf>
    <xf numFmtId="0" fontId="30" fillId="0" borderId="0" xfId="0" applyFont="1" applyBorder="1" applyAlignment="1" applyProtection="1">
      <alignment horizontal="left" vertical="center" indent="1"/>
      <protection hidden="1"/>
    </xf>
    <xf numFmtId="0" fontId="36" fillId="0" borderId="0" xfId="0" applyFont="1" applyBorder="1" applyAlignment="1" applyProtection="1">
      <alignment horizontal="left" vertical="center" indent="1"/>
      <protection hidden="1"/>
    </xf>
    <xf numFmtId="0" fontId="30" fillId="0" borderId="56" xfId="0" applyFont="1" applyBorder="1" applyAlignment="1" applyProtection="1">
      <alignment horizontal="left" vertical="center" indent="1"/>
      <protection hidden="1"/>
    </xf>
    <xf numFmtId="0" fontId="36" fillId="0" borderId="56" xfId="0" applyFont="1" applyBorder="1" applyAlignment="1" applyProtection="1">
      <alignment horizontal="left" vertical="center" indent="1"/>
      <protection hidden="1"/>
    </xf>
    <xf numFmtId="164" fontId="0" fillId="2" borderId="59" xfId="0" applyNumberFormat="1" applyFill="1" applyBorder="1" applyAlignment="1" applyProtection="1">
      <alignment vertical="center"/>
      <protection hidden="1"/>
    </xf>
    <xf numFmtId="164" fontId="1" fillId="2" borderId="62" xfId="0" applyNumberFormat="1" applyFont="1" applyFill="1" applyBorder="1" applyAlignment="1" applyProtection="1">
      <alignment vertical="center"/>
      <protection hidden="1"/>
    </xf>
    <xf numFmtId="164" fontId="1" fillId="2" borderId="38" xfId="0" applyNumberFormat="1" applyFont="1" applyFill="1" applyBorder="1" applyAlignment="1" applyProtection="1">
      <alignment vertical="center"/>
      <protection hidden="1"/>
    </xf>
    <xf numFmtId="0" fontId="14" fillId="0" borderId="7" xfId="2" applyFont="1" applyBorder="1" applyAlignment="1" applyProtection="1">
      <alignment horizontal="center" vertical="center" shrinkToFit="1"/>
      <protection hidden="1"/>
    </xf>
    <xf numFmtId="167" fontId="0" fillId="2" borderId="3" xfId="0" applyNumberFormat="1" applyFill="1" applyBorder="1" applyAlignment="1" applyProtection="1">
      <alignment horizontal="right" vertical="center"/>
      <protection hidden="1"/>
    </xf>
    <xf numFmtId="167" fontId="0" fillId="2" borderId="6" xfId="0" applyNumberFormat="1" applyFill="1" applyBorder="1" applyAlignment="1" applyProtection="1">
      <alignment horizontal="right" vertical="center"/>
      <protection hidden="1"/>
    </xf>
    <xf numFmtId="166" fontId="0" fillId="2" borderId="46" xfId="0" applyNumberFormat="1" applyFill="1" applyBorder="1" applyAlignment="1" applyProtection="1">
      <alignment vertical="center"/>
      <protection hidden="1"/>
    </xf>
    <xf numFmtId="166" fontId="37" fillId="0" borderId="0" xfId="2" applyNumberFormat="1" applyFont="1" applyProtection="1">
      <protection hidden="1"/>
    </xf>
    <xf numFmtId="173" fontId="0" fillId="0" borderId="0" xfId="0" applyNumberFormat="1">
      <alignment vertical="center"/>
    </xf>
    <xf numFmtId="2" fontId="2" fillId="0" borderId="0" xfId="2" applyNumberFormat="1"/>
    <xf numFmtId="1" fontId="23" fillId="0" borderId="0" xfId="2" applyNumberFormat="1" applyFont="1" applyProtection="1">
      <protection hidden="1"/>
    </xf>
    <xf numFmtId="168" fontId="9" fillId="0" borderId="3" xfId="0" applyNumberFormat="1" applyFont="1" applyBorder="1" applyAlignment="1" applyProtection="1">
      <alignment horizontal="center" vertical="center"/>
      <protection hidden="1"/>
    </xf>
    <xf numFmtId="168" fontId="9" fillId="0" borderId="6" xfId="0" applyNumberFormat="1" applyFont="1" applyBorder="1" applyAlignment="1" applyProtection="1">
      <alignment horizontal="center" vertical="center"/>
      <protection hidden="1"/>
    </xf>
    <xf numFmtId="0" fontId="2" fillId="0" borderId="41" xfId="2" applyBorder="1" applyAlignment="1" applyProtection="1">
      <alignment horizontal="center"/>
      <protection hidden="1"/>
    </xf>
    <xf numFmtId="0" fontId="2" fillId="0" borderId="0" xfId="2" applyFont="1" applyAlignment="1" applyProtection="1">
      <alignment horizontal="left"/>
      <protection hidden="1"/>
    </xf>
    <xf numFmtId="0" fontId="2" fillId="0" borderId="0" xfId="0" applyFont="1" applyAlignment="1">
      <alignment horizontal="left"/>
    </xf>
    <xf numFmtId="0" fontId="2" fillId="0" borderId="7" xfId="2" applyFont="1" applyBorder="1" applyAlignment="1" applyProtection="1">
      <alignment horizontal="right" vertical="center"/>
      <protection hidden="1"/>
    </xf>
    <xf numFmtId="0" fontId="0" fillId="0" borderId="7" xfId="0" applyBorder="1" applyAlignment="1" applyProtection="1">
      <alignment vertical="center"/>
      <protection hidden="1"/>
    </xf>
    <xf numFmtId="0" fontId="2" fillId="0" borderId="7" xfId="2" applyFont="1" applyBorder="1" applyAlignment="1" applyProtection="1">
      <alignment horizontal="right"/>
      <protection hidden="1"/>
    </xf>
    <xf numFmtId="0" fontId="0" fillId="0" borderId="7" xfId="0" applyBorder="1" applyAlignment="1" applyProtection="1">
      <alignment horizontal="right"/>
      <protection hidden="1"/>
    </xf>
    <xf numFmtId="0" fontId="19" fillId="0" borderId="3" xfId="2" applyFont="1" applyBorder="1" applyAlignment="1" applyProtection="1">
      <alignment horizontal="right" shrinkToFit="1"/>
      <protection hidden="1"/>
    </xf>
    <xf numFmtId="0" fontId="0" fillId="0" borderId="6" xfId="0" applyBorder="1" applyAlignment="1" applyProtection="1">
      <alignment vertical="center"/>
      <protection hidden="1"/>
    </xf>
    <xf numFmtId="0" fontId="5" fillId="0" borderId="7" xfId="2" applyFont="1" applyBorder="1" applyAlignment="1" applyProtection="1">
      <alignment horizontal="right" vertical="center"/>
      <protection hidden="1"/>
    </xf>
    <xf numFmtId="0" fontId="0" fillId="0" borderId="7" xfId="0" applyBorder="1" applyAlignment="1" applyProtection="1">
      <alignment horizontal="right" vertical="center"/>
      <protection hidden="1"/>
    </xf>
    <xf numFmtId="0" fontId="1" fillId="0" borderId="0" xfId="0" applyFont="1" applyAlignment="1" applyProtection="1">
      <alignment vertical="center"/>
      <protection hidden="1"/>
    </xf>
    <xf numFmtId="0" fontId="0" fillId="0" borderId="0" xfId="0" applyAlignment="1">
      <alignment vertical="center"/>
    </xf>
    <xf numFmtId="0" fontId="1" fillId="0" borderId="0" xfId="2" applyFont="1" applyAlignment="1" applyProtection="1">
      <alignment horizontal="right" vertical="center"/>
      <protection hidden="1"/>
    </xf>
    <xf numFmtId="0" fontId="0" fillId="0" borderId="0" xfId="0" applyAlignment="1">
      <alignment horizontal="right" vertical="center"/>
    </xf>
    <xf numFmtId="10" fontId="9" fillId="0" borderId="0" xfId="0" applyNumberFormat="1" applyFont="1" applyAlignment="1" applyProtection="1">
      <alignment horizontal="right" vertical="center"/>
      <protection hidden="1"/>
    </xf>
    <xf numFmtId="0" fontId="0" fillId="0" borderId="0" xfId="0" applyAlignment="1" applyProtection="1">
      <alignment horizontal="right" vertical="center"/>
      <protection hidden="1"/>
    </xf>
    <xf numFmtId="0" fontId="9" fillId="0" borderId="0" xfId="0" applyFont="1" applyFill="1" applyBorder="1" applyAlignment="1" applyProtection="1">
      <alignment vertical="center"/>
      <protection hidden="1"/>
    </xf>
    <xf numFmtId="0" fontId="0" fillId="0" borderId="0" xfId="0" applyAlignment="1" applyProtection="1">
      <alignment vertical="center"/>
      <protection hidden="1"/>
    </xf>
    <xf numFmtId="0" fontId="2" fillId="0" borderId="63" xfId="0" applyFont="1"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0" fillId="0" borderId="48" xfId="0" applyBorder="1" applyAlignment="1" applyProtection="1">
      <alignment horizontal="center" vertical="center" wrapText="1"/>
      <protection hidden="1"/>
    </xf>
    <xf numFmtId="0" fontId="30" fillId="0" borderId="0" xfId="0" applyFont="1" applyBorder="1" applyAlignment="1" applyProtection="1">
      <alignment horizontal="left" vertical="center" indent="1"/>
      <protection hidden="1"/>
    </xf>
    <xf numFmtId="0" fontId="30" fillId="0" borderId="56" xfId="0" applyFont="1" applyBorder="1" applyAlignment="1" applyProtection="1">
      <alignment horizontal="left" vertical="center" indent="1"/>
      <protection hidden="1"/>
    </xf>
    <xf numFmtId="0" fontId="2" fillId="0" borderId="39" xfId="0" applyFont="1"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0" fontId="2" fillId="0" borderId="55"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53" xfId="0" applyFont="1" applyBorder="1" applyAlignment="1" applyProtection="1">
      <alignment horizontal="center" vertical="center" wrapText="1"/>
      <protection hidden="1"/>
    </xf>
    <xf numFmtId="0" fontId="36" fillId="0" borderId="0" xfId="0" applyFont="1" applyBorder="1" applyAlignment="1" applyProtection="1">
      <alignment horizontal="left" vertical="center" indent="1"/>
      <protection hidden="1"/>
    </xf>
    <xf numFmtId="0" fontId="36" fillId="0" borderId="56" xfId="0" applyFont="1" applyBorder="1" applyAlignment="1" applyProtection="1">
      <alignment horizontal="left" vertical="center" indent="1"/>
      <protection hidden="1"/>
    </xf>
    <xf numFmtId="0" fontId="1" fillId="0" borderId="64" xfId="0" applyFont="1" applyBorder="1" applyAlignment="1" applyProtection="1">
      <alignment horizontal="center" vertical="center"/>
      <protection hidden="1"/>
    </xf>
    <xf numFmtId="0" fontId="1" fillId="0" borderId="65" xfId="0" applyFont="1" applyBorder="1" applyAlignment="1" applyProtection="1">
      <alignment horizontal="center" vertical="center"/>
      <protection hidden="1"/>
    </xf>
    <xf numFmtId="0" fontId="1" fillId="0" borderId="57" xfId="0" applyFont="1" applyBorder="1" applyAlignment="1" applyProtection="1">
      <alignment horizontal="center" vertical="center"/>
      <protection hidden="1"/>
    </xf>
    <xf numFmtId="0" fontId="0" fillId="0" borderId="0" xfId="0" applyBorder="1" applyAlignment="1" applyProtection="1">
      <alignment horizontal="center" vertical="center" wrapText="1"/>
      <protection hidden="1"/>
    </xf>
    <xf numFmtId="0" fontId="0" fillId="0" borderId="0" xfId="0" applyBorder="1" applyAlignment="1">
      <alignment horizontal="center" vertical="center" wrapText="1"/>
    </xf>
    <xf numFmtId="0" fontId="0" fillId="0" borderId="9"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2" fillId="0" borderId="40" xfId="0" applyFont="1" applyBorder="1" applyAlignment="1" applyProtection="1">
      <alignment horizontal="center" vertical="center" wrapText="1"/>
      <protection hidden="1"/>
    </xf>
    <xf numFmtId="0" fontId="32" fillId="0" borderId="64" xfId="0" applyFont="1" applyBorder="1" applyAlignment="1" applyProtection="1">
      <alignment horizontal="left" vertical="center"/>
      <protection locked="0"/>
    </xf>
    <xf numFmtId="0" fontId="32" fillId="0" borderId="57" xfId="0" applyFont="1" applyBorder="1" applyAlignment="1" applyProtection="1">
      <alignment horizontal="left" vertical="center"/>
      <protection locked="0"/>
    </xf>
    <xf numFmtId="0" fontId="0" fillId="0" borderId="54" xfId="0" applyBorder="1" applyAlignment="1">
      <alignment horizontal="center" vertical="center" wrapText="1"/>
    </xf>
  </cellXfs>
  <cellStyles count="3">
    <cellStyle name="Normal" xfId="0" builtinId="0"/>
    <cellStyle name="Normal_AR Calc" xfId="1" xr:uid="{00000000-0005-0000-0000-000001000000}"/>
    <cellStyle name="Normal_Tax Calc (G)" xfId="2" xr:uid="{00000000-0005-0000-0000-000002000000}"/>
  </cellStyles>
  <dxfs count="10">
    <dxf>
      <fill>
        <patternFill>
          <bgColor indexed="10"/>
        </patternFill>
      </fill>
    </dxf>
    <dxf>
      <fill>
        <patternFill>
          <bgColor indexed="10"/>
        </patternFill>
      </fill>
    </dxf>
    <dxf>
      <font>
        <color theme="0"/>
      </font>
    </dxf>
    <dxf>
      <font>
        <b/>
        <i val="0"/>
        <color theme="0"/>
      </font>
      <fill>
        <patternFill>
          <bgColor rgb="FFFF0000"/>
        </patternFill>
      </fill>
    </dxf>
    <dxf>
      <font>
        <condense val="0"/>
        <extend val="0"/>
        <color indexed="10"/>
      </font>
    </dxf>
    <dxf>
      <fill>
        <patternFill>
          <bgColor indexed="10"/>
        </patternFill>
      </fill>
    </dxf>
    <dxf>
      <font>
        <b/>
        <i val="0"/>
        <color theme="0"/>
      </font>
      <fill>
        <patternFill>
          <bgColor rgb="FFFF0000"/>
        </patternFill>
      </fill>
    </dxf>
    <dxf>
      <font>
        <color theme="0"/>
      </font>
    </dxf>
    <dxf>
      <font>
        <b/>
        <i val="0"/>
        <color theme="0"/>
      </font>
      <fill>
        <patternFill>
          <bgColor rgb="FFFF0000"/>
        </patternFill>
      </fill>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9525</xdr:colOff>
      <xdr:row>6</xdr:row>
      <xdr:rowOff>95250</xdr:rowOff>
    </xdr:from>
    <xdr:to>
      <xdr:col>6</xdr:col>
      <xdr:colOff>1019175</xdr:colOff>
      <xdr:row>8</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57875" y="1143000"/>
          <a:ext cx="10096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32</xdr:row>
      <xdr:rowOff>114300</xdr:rowOff>
    </xdr:from>
    <xdr:to>
      <xdr:col>10</xdr:col>
      <xdr:colOff>47625</xdr:colOff>
      <xdr:row>49</xdr:row>
      <xdr:rowOff>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7153275" y="5429250"/>
          <a:ext cx="2324100" cy="26670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GB" sz="1000" b="0" i="0" strike="noStrike">
              <a:solidFill>
                <a:srgbClr val="FF0000"/>
              </a:solidFill>
              <a:latin typeface="Arial"/>
              <a:cs typeface="Arial"/>
            </a:rPr>
            <a:t>This sheet shows an estimate of your likely annual income, based on your income to date.  It takes the figures shown on the Tax Calc sheet and increases them to a 12 month figure based on the number of months already passed in the tax year, if a Yes is entered in the Predict box against the income type.  The Tax Paid figure will also automatically be increased to a 12 month figure.</a:t>
          </a:r>
        </a:p>
        <a:p>
          <a:pPr algn="l" rtl="0">
            <a:defRPr sz="1000"/>
          </a:pPr>
          <a:endParaRPr lang="en-GB" sz="1000" b="0" i="0" strike="noStrike">
            <a:solidFill>
              <a:srgbClr val="FF0000"/>
            </a:solidFill>
            <a:latin typeface="Arial"/>
            <a:cs typeface="Arial"/>
          </a:endParaRPr>
        </a:p>
        <a:p>
          <a:pPr algn="l" rtl="0">
            <a:defRPr sz="1000"/>
          </a:pPr>
          <a:r>
            <a:rPr lang="en-GB" sz="1000" b="0" i="0" strike="noStrike">
              <a:solidFill>
                <a:srgbClr val="FF0000"/>
              </a:solidFill>
              <a:latin typeface="Arial"/>
              <a:cs typeface="Arial"/>
            </a:rPr>
            <a:t>It can understate the amounts when part way through a month as not all the amounts for the current month may have been entered.</a:t>
          </a:r>
        </a:p>
      </xdr:txBody>
    </xdr:sp>
    <xdr:clientData/>
  </xdr:twoCellAnchor>
  <xdr:twoCellAnchor>
    <xdr:from>
      <xdr:col>8</xdr:col>
      <xdr:colOff>0</xdr:colOff>
      <xdr:row>7</xdr:row>
      <xdr:rowOff>114300</xdr:rowOff>
    </xdr:from>
    <xdr:to>
      <xdr:col>10</xdr:col>
      <xdr:colOff>333375</xdr:colOff>
      <xdr:row>11</xdr:row>
      <xdr:rowOff>104775</xdr:rowOff>
    </xdr:to>
    <xdr:sp macro="" textlink="">
      <xdr:nvSpPr>
        <xdr:cNvPr id="1043" name="Text Box 19">
          <a:extLst>
            <a:ext uri="{FF2B5EF4-FFF2-40B4-BE49-F238E27FC236}">
              <a16:creationId xmlns:a16="http://schemas.microsoft.com/office/drawing/2014/main" id="{00000000-0008-0000-0100-000013040000}"/>
            </a:ext>
          </a:extLst>
        </xdr:cNvPr>
        <xdr:cNvSpPr txBox="1">
          <a:spLocks noChangeArrowheads="1"/>
        </xdr:cNvSpPr>
      </xdr:nvSpPr>
      <xdr:spPr bwMode="auto">
        <a:xfrm>
          <a:off x="7058025" y="1323975"/>
          <a:ext cx="2705100" cy="657225"/>
        </a:xfrm>
        <a:prstGeom prst="rect">
          <a:avLst/>
        </a:prstGeom>
        <a:solidFill>
          <a:srgbClr val="FFFFFF"/>
        </a:solidFill>
        <a:ln w="15875">
          <a:solidFill>
            <a:srgbClr val="FF0000"/>
          </a:solidFill>
          <a:miter lim="800000"/>
          <a:headEnd/>
          <a:tailEnd/>
        </a:ln>
      </xdr:spPr>
      <xdr:txBody>
        <a:bodyPr vertOverflow="clip" wrap="square" lIns="72000" tIns="72000" rIns="54000" bIns="54000" anchor="t" upright="1"/>
        <a:lstStyle/>
        <a:p>
          <a:pPr algn="l" rtl="0">
            <a:defRPr sz="1000"/>
          </a:pPr>
          <a:r>
            <a:rPr lang="en-GB" sz="1000" b="0" i="0" strike="noStrike">
              <a:solidFill>
                <a:srgbClr val="FF0000"/>
              </a:solidFill>
              <a:latin typeface="Arial"/>
              <a:cs typeface="Arial"/>
            </a:rPr>
            <a:t>This sheet will show the same figures as the Tax Calc sheet if the "Tax Year Ending" is not the current tax year.</a:t>
          </a:r>
        </a:p>
      </xdr:txBody>
    </xdr:sp>
    <xdr:clientData/>
  </xdr:twoCellAnchor>
  <xdr:twoCellAnchor>
    <xdr:from>
      <xdr:col>6</xdr:col>
      <xdr:colOff>28575</xdr:colOff>
      <xdr:row>6</xdr:row>
      <xdr:rowOff>114300</xdr:rowOff>
    </xdr:from>
    <xdr:to>
      <xdr:col>6</xdr:col>
      <xdr:colOff>1038225</xdr:colOff>
      <xdr:row>8</xdr:row>
      <xdr:rowOff>123825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5876925" y="1162050"/>
          <a:ext cx="10096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133350</xdr:colOff>
      <xdr:row>18</xdr:row>
      <xdr:rowOff>123825</xdr:rowOff>
    </xdr:from>
    <xdr:to>
      <xdr:col>8</xdr:col>
      <xdr:colOff>1152525</xdr:colOff>
      <xdr:row>34</xdr:row>
      <xdr:rowOff>114300</xdr:rowOff>
    </xdr:to>
    <xdr:sp macro="" textlink="">
      <xdr:nvSpPr>
        <xdr:cNvPr id="6151" name="Text Box 7">
          <a:extLst>
            <a:ext uri="{FF2B5EF4-FFF2-40B4-BE49-F238E27FC236}">
              <a16:creationId xmlns:a16="http://schemas.microsoft.com/office/drawing/2014/main" id="{00000000-0008-0000-0300-000007180000}"/>
            </a:ext>
          </a:extLst>
        </xdr:cNvPr>
        <xdr:cNvSpPr txBox="1">
          <a:spLocks noChangeArrowheads="1"/>
        </xdr:cNvSpPr>
      </xdr:nvSpPr>
      <xdr:spPr bwMode="auto">
        <a:xfrm>
          <a:off x="7762875" y="3295650"/>
          <a:ext cx="1628775" cy="2647950"/>
        </a:xfrm>
        <a:prstGeom prst="rect">
          <a:avLst/>
        </a:prstGeom>
        <a:solidFill>
          <a:srgbClr val="FFFFFF"/>
        </a:solidFill>
        <a:ln w="9525">
          <a:solidFill>
            <a:srgbClr val="FF0000"/>
          </a:solidFill>
          <a:miter lim="800000"/>
          <a:headEnd/>
          <a:tailEnd/>
        </a:ln>
      </xdr:spPr>
      <xdr:txBody>
        <a:bodyPr vertOverflow="clip" wrap="square" lIns="72000" tIns="46800" rIns="72000" bIns="46800" anchor="t" upright="1"/>
        <a:lstStyle/>
        <a:p>
          <a:pPr algn="l" rtl="0">
            <a:defRPr sz="1000"/>
          </a:pPr>
          <a:r>
            <a:rPr lang="en-GB" sz="1000" b="0" i="0" strike="noStrike">
              <a:solidFill>
                <a:srgbClr val="000000"/>
              </a:solidFill>
              <a:latin typeface="Arial"/>
              <a:cs typeface="Arial"/>
            </a:rPr>
            <a:t>Pension are complex and there are a number of rules governing how much of your income you can contribute.  You are strongly advised to check that your contributions are within the rules.  Some types of pension allow you to use income from all sources, while others only allow earnt income.  Tax Master cannot check whether your payments are within the rules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285750</xdr:colOff>
      <xdr:row>17</xdr:row>
      <xdr:rowOff>123826</xdr:rowOff>
    </xdr:from>
    <xdr:to>
      <xdr:col>6</xdr:col>
      <xdr:colOff>180975</xdr:colOff>
      <xdr:row>24</xdr:row>
      <xdr:rowOff>28576</xdr:rowOff>
    </xdr:to>
    <xdr:sp macro="" textlink="">
      <xdr:nvSpPr>
        <xdr:cNvPr id="4101" name="Text Box 5">
          <a:extLst>
            <a:ext uri="{FF2B5EF4-FFF2-40B4-BE49-F238E27FC236}">
              <a16:creationId xmlns:a16="http://schemas.microsoft.com/office/drawing/2014/main" id="{00000000-0008-0000-0700-000005100000}"/>
            </a:ext>
          </a:extLst>
        </xdr:cNvPr>
        <xdr:cNvSpPr txBox="1">
          <a:spLocks noChangeArrowheads="1"/>
        </xdr:cNvSpPr>
      </xdr:nvSpPr>
      <xdr:spPr bwMode="auto">
        <a:xfrm>
          <a:off x="3438525" y="2876551"/>
          <a:ext cx="2247900" cy="1038225"/>
        </a:xfrm>
        <a:prstGeom prst="rect">
          <a:avLst/>
        </a:prstGeom>
        <a:noFill/>
        <a:ln w="31750">
          <a:solidFill>
            <a:srgbClr val="FF0000"/>
          </a:solidFill>
          <a:miter lim="800000"/>
          <a:headEnd/>
          <a:tailEnd/>
        </a:ln>
      </xdr:spPr>
      <xdr:txBody>
        <a:bodyPr vertOverflow="clip" wrap="square" lIns="72000" tIns="46800" rIns="54000" bIns="46800" anchor="t" upright="1"/>
        <a:lstStyle/>
        <a:p>
          <a:pPr algn="l" rtl="0">
            <a:defRPr sz="1000"/>
          </a:pPr>
          <a:r>
            <a:rPr lang="en-GB" sz="1000" b="1" i="0" strike="noStrike">
              <a:solidFill>
                <a:srgbClr val="FF0000"/>
              </a:solidFill>
              <a:latin typeface="Arial"/>
              <a:cs typeface="Arial"/>
            </a:rPr>
            <a:t>All the cells on this sheet of the demo version of the Tax Master spreadsheet are locked.  On the working version you will be able to change the entries in blue to allow you to update the tax rates for future years.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628650</xdr:colOff>
      <xdr:row>72</xdr:row>
      <xdr:rowOff>142875</xdr:rowOff>
    </xdr:to>
    <xdr:sp macro="" textlink="">
      <xdr:nvSpPr>
        <xdr:cNvPr id="3073" name="Text Box 1">
          <a:extLst>
            <a:ext uri="{FF2B5EF4-FFF2-40B4-BE49-F238E27FC236}">
              <a16:creationId xmlns:a16="http://schemas.microsoft.com/office/drawing/2014/main" id="{00000000-0008-0000-0800-0000010C0000}"/>
            </a:ext>
          </a:extLst>
        </xdr:cNvPr>
        <xdr:cNvSpPr txBox="1">
          <a:spLocks noChangeArrowheads="1"/>
        </xdr:cNvSpPr>
      </xdr:nvSpPr>
      <xdr:spPr bwMode="auto">
        <a:xfrm>
          <a:off x="0" y="0"/>
          <a:ext cx="6705600" cy="11801475"/>
        </a:xfrm>
        <a:prstGeom prst="rect">
          <a:avLst/>
        </a:prstGeom>
        <a:solidFill>
          <a:srgbClr val="FFFFFF"/>
        </a:solidFill>
        <a:ln w="9525">
          <a:solidFill>
            <a:srgbClr val="000000"/>
          </a:solidFill>
          <a:miter lim="800000"/>
          <a:headEnd/>
          <a:tailEnd/>
        </a:ln>
      </xdr:spPr>
      <xdr:txBody>
        <a:bodyPr vertOverflow="clip" wrap="square" lIns="144000" tIns="118800" rIns="126000" bIns="118800" anchor="t" upright="1"/>
        <a:lstStyle/>
        <a:p>
          <a:pPr algn="l" rtl="0">
            <a:defRPr sz="1000"/>
          </a:pPr>
          <a:r>
            <a:rPr lang="en-GB" sz="1000" b="1" i="0" strike="noStrike">
              <a:solidFill>
                <a:srgbClr val="000000"/>
              </a:solidFill>
              <a:latin typeface="Arial"/>
              <a:cs typeface="Arial"/>
            </a:rPr>
            <a:t>Welcome to Tax Master                                              </a:t>
          </a:r>
          <a:r>
            <a:rPr lang="en-GB" sz="1000" b="0" i="0" strike="noStrike">
              <a:solidFill>
                <a:srgbClr val="000000"/>
              </a:solidFill>
              <a:latin typeface="Arial"/>
              <a:cs typeface="Arial"/>
            </a:rPr>
            <a:t>                                                                       </a:t>
          </a:r>
          <a:r>
            <a:rPr lang="en-GB" sz="1000" b="0" i="0" strike="noStrike">
              <a:solidFill>
                <a:srgbClr val="339933"/>
              </a:solidFill>
              <a:latin typeface="Arial"/>
              <a:cs typeface="Arial"/>
            </a:rPr>
            <a:t> v2005-1</a:t>
          </a:r>
          <a:endParaRPr lang="en-GB" sz="1000" b="0" i="0" strike="noStrike">
            <a:solidFill>
              <a:srgbClr val="000000"/>
            </a:solidFill>
            <a:latin typeface="Arial"/>
            <a:cs typeface="Arial"/>
          </a:endParaRP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FF0000"/>
              </a:solidFill>
              <a:latin typeface="Arial"/>
              <a:cs typeface="Arial"/>
            </a:rPr>
            <a:t>This spreadsheet is provided as is.  The author accepts no responsibility, liability or consequential loss arising from its use.  At the end of the day it is down to you to ensure that you meet the requirements set by the HM Revenue &amp; Customs.  The spreadsheet is protected so that formulas cannot be inadvertently overwritten.  You will only be able to select those cells that you can enter data in.  It is only suitable for use where your total income is less that £100000.</a:t>
          </a:r>
          <a:endParaRPr lang="en-GB" sz="1000" b="0" i="0" strike="noStrike">
            <a:solidFill>
              <a:srgbClr val="000000"/>
            </a:solidFill>
            <a:latin typeface="Arial"/>
            <a:cs typeface="Arial"/>
          </a:endParaRP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The spreadsheet consists of nine sheets.  Tax Calc, Tax Predictor, PAYE Income, Allowances, Self Employ. Income, Unearned Income, Misc, Tax Bands and Notes.  As a general rule you can change all entries in blue (and on the Tax Predictor sheet in red).  You cannot change entries in black.  Some boxes have two Aprils to allow for the tax year including the first few days of April in the closing year.  The intention is that you enter your incomes and expenditures as you receive and incur them during the year.</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Tax Calc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On this sheet you enter your name, the year the tax year ends (i.e. for tax year 06/07 you would enter 2007), your age, age of your spouse, indicate whether a Married Allowance is payable and any other Allowances or Benefits.  You also enter the amount of tax unpaid from previous years or any payments in advance.  If you enter figures as you progress through the year, this sheet will not accurately reflect you tax position till the end of the year when all figures have been entered.</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Tax Predictor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This sheet allows you to try and predict your likely tax position at the end of the current tax year based on the figures entered to date.  Please see the additional notes on this sheet.  It uses </a:t>
          </a:r>
          <a:r>
            <a:rPr lang="en-GB" sz="1000" b="1" i="0" strike="noStrike">
              <a:solidFill>
                <a:srgbClr val="000000"/>
              </a:solidFill>
              <a:latin typeface="Arial"/>
              <a:cs typeface="Arial"/>
            </a:rPr>
            <a:t>today's</a:t>
          </a:r>
          <a:r>
            <a:rPr lang="en-GB" sz="1000" b="0" i="0" strike="noStrike">
              <a:solidFill>
                <a:srgbClr val="000000"/>
              </a:solidFill>
              <a:latin typeface="Arial"/>
              <a:cs typeface="Arial"/>
            </a:rPr>
            <a:t> date.  </a:t>
          </a:r>
          <a:r>
            <a:rPr lang="en-GB" sz="1000" b="1" i="0" strike="noStrike">
              <a:solidFill>
                <a:srgbClr val="000000"/>
              </a:solidFill>
              <a:latin typeface="Arial"/>
              <a:cs typeface="Arial"/>
            </a:rPr>
            <a:t>Once the current tax year is over this sheet will show the same figures as the Tax Calc sheet.</a:t>
          </a:r>
          <a:endParaRPr lang="en-GB" sz="1000" b="0" i="0" strike="noStrike">
            <a:solidFill>
              <a:srgbClr val="000000"/>
            </a:solidFill>
            <a:latin typeface="Arial"/>
            <a:cs typeface="Arial"/>
          </a:endParaRP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PAYE Income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On this sheet you enter any income taxed through the PAYE system, both salary, pensions or state benefits.  You enter both the gross salary and the tax paid.  If you receive taxable income without paying any tax just enter the income figure with a tax figure of zero.</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Allowance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On this sheet you enter any gift aid donations that you have made, and indicate whether the donation was a one off.  Also you can enter any allowable payments that you have made towards a personal pension.  Make sure that you use the correct box - see comments.</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Self Employ. Income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You will only need to use this sheet if you are self employed and earn income or if you have some miscellaneous income from another source (i.e. Tips).  You enter any self employment  income and expenses in the appropriate boxes.  There is also any additional box to cater for any other miscellaneous income.</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Unearned Income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On this sheet you enter any money received as a result of interest and dividend payments.  There are boxes to enter share dividends, share dividends paid as script issues, interest taxed at source, gross interest and bank accounts interest.  The boxes allow for dividends and taxed and gross interest to be paid twice a year and bank account interest to be paid monthly.  Enter the income received in all cases and the spreadsheet will calculate the appropriate tax paid, if applicable.</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Misc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This sheet allows you to easily record and sum any other monthly interest payments you receive so that you can transfer the totals to the Unearned Income Sheet.  You can select the interest rates you wish to use from a drop down list (see Tax Band sheet). </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Tax Bands Sheet</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On this sheet you set the tax rates, tax band thresholds and Personal and Married Allowances.  You can only have three tax bands.  You also set the following:</a:t>
          </a:r>
        </a:p>
        <a:p>
          <a:pPr algn="l" rtl="0">
            <a:defRPr sz="1000"/>
          </a:pPr>
          <a:r>
            <a:rPr lang="en-GB" sz="1000" b="0" i="0" strike="noStrike">
              <a:solidFill>
                <a:srgbClr val="000000"/>
              </a:solidFill>
              <a:latin typeface="Arial"/>
              <a:cs typeface="Arial"/>
            </a:rPr>
            <a:t>Charity Donation Tax Rate - the % rate which can be reclaimed against any charity donations.</a:t>
          </a:r>
        </a:p>
        <a:p>
          <a:pPr algn="l" rtl="0">
            <a:defRPr sz="1000"/>
          </a:pPr>
          <a:r>
            <a:rPr lang="en-GB" sz="1000" b="0" i="0" strike="noStrike">
              <a:solidFill>
                <a:srgbClr val="000000"/>
              </a:solidFill>
              <a:latin typeface="Arial"/>
              <a:cs typeface="Arial"/>
            </a:rPr>
            <a:t>Dividend Income Base Tax Rate - the % rate at which tax is assumed to have been paid against any dividends received.</a:t>
          </a:r>
        </a:p>
        <a:p>
          <a:pPr algn="l" rtl="0">
            <a:defRPr sz="1000"/>
          </a:pPr>
          <a:r>
            <a:rPr lang="en-GB" sz="1000" b="0" i="0" strike="noStrike">
              <a:solidFill>
                <a:srgbClr val="000000"/>
              </a:solidFill>
              <a:latin typeface="Arial"/>
              <a:cs typeface="Arial"/>
            </a:rPr>
            <a:t>Dividend Income Higher Tax Rate - the % higher rate for dividend income.</a:t>
          </a:r>
        </a:p>
        <a:p>
          <a:pPr algn="l" rtl="0">
            <a:defRPr sz="1000"/>
          </a:pPr>
          <a:r>
            <a:rPr lang="en-GB" sz="1000" b="0" i="0" strike="noStrike">
              <a:solidFill>
                <a:srgbClr val="000000"/>
              </a:solidFill>
              <a:latin typeface="Arial"/>
              <a:cs typeface="Arial"/>
            </a:rPr>
            <a:t>Interest Income Lower Rate Amount - this</a:t>
          </a:r>
          <a:r>
            <a:rPr lang="en-GB" sz="1000" b="0" i="0" strike="noStrike" baseline="0">
              <a:solidFill>
                <a:srgbClr val="000000"/>
              </a:solidFill>
              <a:latin typeface="Arial"/>
              <a:cs typeface="Arial"/>
            </a:rPr>
            <a:t> is the maxium gross interest income that can be taxed at the Interest Income Lower Tax Rate.  If your gross interest income is greater than this figure then </a:t>
          </a:r>
          <a:r>
            <a:rPr lang="en-GB" sz="1000" b="1" i="0" strike="noStrike" baseline="0">
              <a:solidFill>
                <a:srgbClr val="000000"/>
              </a:solidFill>
              <a:latin typeface="Arial"/>
              <a:cs typeface="Arial"/>
            </a:rPr>
            <a:t>all</a:t>
          </a:r>
          <a:r>
            <a:rPr lang="en-GB" sz="1000" b="0" i="0" strike="noStrike" baseline="0">
              <a:solidFill>
                <a:srgbClr val="000000"/>
              </a:solidFill>
              <a:latin typeface="Arial"/>
              <a:cs typeface="Arial"/>
            </a:rPr>
            <a:t> you interest income will be taxed at Interest Income Base Tax Rate.</a:t>
          </a:r>
        </a:p>
        <a:p>
          <a:pPr algn="l" rtl="0">
            <a:defRPr sz="1000"/>
          </a:pPr>
          <a:r>
            <a:rPr lang="en-GB" sz="1000" b="0" i="0" strike="noStrike" baseline="0">
              <a:solidFill>
                <a:srgbClr val="000000"/>
              </a:solidFill>
              <a:latin typeface="Arial"/>
              <a:cs typeface="Arial"/>
            </a:rPr>
            <a:t>Interest Income Lower Tax Rate - the % rate at which interest income below or equal to the Interest Income Lower Rate Amount will be charged.</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Interest Income Base Tax Rate - the % rate at which tax is assumed to have been paid against any interest received.</a:t>
          </a:r>
        </a:p>
        <a:p>
          <a:pPr algn="l" rtl="0">
            <a:defRPr sz="1000"/>
          </a:pPr>
          <a:r>
            <a:rPr lang="en-GB" sz="1000" b="0" i="0" strike="noStrike">
              <a:solidFill>
                <a:srgbClr val="000000"/>
              </a:solidFill>
              <a:latin typeface="Arial"/>
              <a:cs typeface="Arial"/>
            </a:rPr>
            <a:t>Interest Income Higher Tax Rate - the % higher rate for interest income.</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You can also set up to four interest rates that you wish to use on the Misc sheet.  You cannot change the 0% value.</a:t>
          </a:r>
        </a:p>
        <a:p>
          <a:pPr algn="l" rtl="0">
            <a:defRPr sz="1000"/>
          </a:pPr>
          <a:endParaRPr lang="en-GB" sz="1000" b="0" i="0" strike="noStrike">
            <a:solidFill>
              <a:srgbClr val="000000"/>
            </a:solidFill>
            <a:latin typeface="Arial"/>
            <a:cs typeface="Arial"/>
          </a:endParaRPr>
        </a:p>
        <a:p>
          <a:pPr algn="l" rtl="0">
            <a:defRPr sz="1000"/>
          </a:pPr>
          <a:r>
            <a:rPr lang="en-GB" sz="1000" b="1" i="0" strike="noStrike">
              <a:solidFill>
                <a:srgbClr val="000000"/>
              </a:solidFill>
              <a:latin typeface="Arial"/>
              <a:cs typeface="Arial"/>
            </a:rPr>
            <a:t>Misc</a:t>
          </a: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While the sheets have been created with a specific purpose in mind, you don't have to stick to it.  The main aim is to get all your income, allowances, benefits and tax paid entered somewhere.  Play around with it and see what works for you.  In most cases the spreadsheet rounds up or down to the nearest 2nd decimal place.  This can give rises to slight differences ( a few pence) in the tax calculation if a different basis of rounding is used.</a:t>
          </a:r>
        </a:p>
        <a:p>
          <a:pPr algn="l" rtl="0">
            <a:defRPr sz="1000"/>
          </a:pPr>
          <a:endParaRPr lang="en-GB" sz="1000" b="0" i="0" strike="noStrike">
            <a:solidFill>
              <a:srgbClr val="000000"/>
            </a:solidFill>
            <a:latin typeface="Arial"/>
            <a:cs typeface="Arial"/>
          </a:endParaRPr>
        </a:p>
        <a:p>
          <a:pPr algn="l" rtl="0">
            <a:defRPr sz="1000"/>
          </a:pPr>
          <a:r>
            <a:rPr lang="en-GB" sz="1000" b="0" i="0" strike="noStrike">
              <a:solidFill>
                <a:srgbClr val="000000"/>
              </a:solidFill>
              <a:latin typeface="Arial"/>
              <a:cs typeface="Arial"/>
            </a:rPr>
            <a:t>                                                                                                                                               © 2014 - R G Rolfe</a:t>
          </a:r>
        </a:p>
        <a:p>
          <a:pPr algn="l" rtl="0">
            <a:defRPr sz="1000"/>
          </a:pPr>
          <a:endParaRPr lang="en-GB" sz="1000" b="0" i="0" strike="noStrike">
            <a:solidFill>
              <a:srgbClr val="000000"/>
            </a:solidFill>
            <a:latin typeface="Arial"/>
            <a:cs typeface="Arial"/>
          </a:endParaRPr>
        </a:p>
      </xdr:txBody>
    </xdr:sp>
    <xdr:clientData/>
  </xdr:twoCellAnchor>
  <xdr:twoCellAnchor editAs="oneCell">
    <xdr:from>
      <xdr:col>6</xdr:col>
      <xdr:colOff>266700</xdr:colOff>
      <xdr:row>10</xdr:row>
      <xdr:rowOff>114300</xdr:rowOff>
    </xdr:from>
    <xdr:to>
      <xdr:col>6</xdr:col>
      <xdr:colOff>342900</xdr:colOff>
      <xdr:row>11</xdr:row>
      <xdr:rowOff>152400</xdr:rowOff>
    </xdr:to>
    <xdr:sp macro="" textlink="">
      <xdr:nvSpPr>
        <xdr:cNvPr id="3138" name="Text Box 2">
          <a:extLst>
            <a:ext uri="{FF2B5EF4-FFF2-40B4-BE49-F238E27FC236}">
              <a16:creationId xmlns:a16="http://schemas.microsoft.com/office/drawing/2014/main" id="{00000000-0008-0000-0800-0000420C0000}"/>
            </a:ext>
          </a:extLst>
        </xdr:cNvPr>
        <xdr:cNvSpPr txBox="1">
          <a:spLocks noChangeArrowheads="1"/>
        </xdr:cNvSpPr>
      </xdr:nvSpPr>
      <xdr:spPr bwMode="auto">
        <a:xfrm>
          <a:off x="3905250" y="173355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4"/>
  <sheetViews>
    <sheetView showGridLines="0" showRowColHeaders="0" tabSelected="1" workbookViewId="0">
      <selection activeCell="G39" sqref="G39"/>
    </sheetView>
  </sheetViews>
  <sheetFormatPr defaultRowHeight="12.75" x14ac:dyDescent="0.2"/>
  <cols>
    <col min="1" max="1" width="30.140625" style="1" customWidth="1"/>
    <col min="2" max="2" width="7.5703125" style="1" customWidth="1"/>
    <col min="3" max="4" width="12.7109375" style="1" customWidth="1"/>
    <col min="5" max="5" width="2.85546875" style="1" customWidth="1"/>
    <col min="6" max="6" width="21.7109375" style="1" customWidth="1"/>
    <col min="7" max="7" width="15.85546875" style="1" customWidth="1"/>
    <col min="8" max="8" width="2.28515625" style="1" customWidth="1"/>
    <col min="9" max="9" width="19.7109375" style="1" customWidth="1"/>
    <col min="10" max="10" width="15.85546875" style="1" customWidth="1"/>
    <col min="11" max="11" width="12.7109375" style="1" customWidth="1"/>
    <col min="12" max="13" width="13.42578125" style="1" customWidth="1"/>
    <col min="14" max="14" width="11.7109375" style="1" customWidth="1"/>
    <col min="15" max="17" width="9.140625" style="1"/>
    <col min="18" max="18" width="10.140625" style="1" bestFit="1" customWidth="1"/>
    <col min="19" max="16384" width="9.140625" style="1"/>
  </cols>
  <sheetData>
    <row r="1" spans="1:18" ht="15.75" x14ac:dyDescent="0.25">
      <c r="A1" s="141" t="s">
        <v>104</v>
      </c>
      <c r="B1" s="205" t="s">
        <v>101</v>
      </c>
      <c r="C1" s="206"/>
      <c r="D1" s="207">
        <v>2020</v>
      </c>
      <c r="E1" s="100"/>
      <c r="F1" s="8" t="s">
        <v>63</v>
      </c>
      <c r="G1" s="98"/>
      <c r="H1" s="98"/>
      <c r="I1" s="98"/>
      <c r="J1" s="254" t="s">
        <v>125</v>
      </c>
      <c r="K1" s="100"/>
      <c r="L1"/>
      <c r="M1"/>
    </row>
    <row r="2" spans="1:18" ht="15.75" x14ac:dyDescent="0.25">
      <c r="A2" s="141"/>
      <c r="B2" s="142"/>
      <c r="C2" s="139"/>
      <c r="D2" s="140"/>
      <c r="E2" s="100"/>
      <c r="F2" s="98"/>
      <c r="G2" s="98"/>
      <c r="H2" s="98"/>
      <c r="I2" s="98"/>
      <c r="J2" s="27"/>
      <c r="K2" s="100"/>
      <c r="L2"/>
      <c r="M2"/>
    </row>
    <row r="3" spans="1:18" x14ac:dyDescent="0.2">
      <c r="A3" s="288" t="s">
        <v>110</v>
      </c>
      <c r="B3" s="289"/>
      <c r="C3" s="260">
        <v>21916</v>
      </c>
      <c r="D3" s="98"/>
      <c r="E3" s="98"/>
      <c r="F3" s="143" t="s">
        <v>0</v>
      </c>
      <c r="G3" s="144"/>
      <c r="H3" s="98"/>
      <c r="I3" s="112" t="s">
        <v>78</v>
      </c>
      <c r="J3" s="48">
        <f>Allowances!C32</f>
        <v>0</v>
      </c>
      <c r="K3" s="145"/>
      <c r="L3"/>
      <c r="M3"/>
    </row>
    <row r="4" spans="1:18" x14ac:dyDescent="0.2">
      <c r="A4" s="290" t="s">
        <v>99</v>
      </c>
      <c r="B4" s="291"/>
      <c r="C4" s="57" t="s">
        <v>76</v>
      </c>
      <c r="D4" s="98"/>
      <c r="E4" s="98"/>
      <c r="F4" s="43">
        <f>'Tax Bands'!A4</f>
        <v>0.2</v>
      </c>
      <c r="G4" s="47">
        <f>ROUND(IF(F4&lt;&gt;"NA",'Tax Bands'!B4+J3*(1/(1-'Tax Bands'!B16))+Allowances!G17,""),2)</f>
        <v>37500</v>
      </c>
      <c r="H4" s="98"/>
      <c r="I4" s="112" t="s">
        <v>95</v>
      </c>
      <c r="J4" s="48">
        <f>Allowances!G17</f>
        <v>0</v>
      </c>
      <c r="K4" s="100"/>
      <c r="L4"/>
      <c r="M4"/>
    </row>
    <row r="5" spans="1:18" x14ac:dyDescent="0.2">
      <c r="A5" s="290" t="s">
        <v>111</v>
      </c>
      <c r="B5" s="291"/>
      <c r="C5" s="260"/>
      <c r="D5" s="98"/>
      <c r="E5" s="98"/>
      <c r="F5" s="43">
        <f>'Tax Bands'!A5</f>
        <v>0.4</v>
      </c>
      <c r="G5" s="47">
        <f>IF(F5&lt;&gt;"NA",'Tax Bands'!B5,"")</f>
        <v>100000</v>
      </c>
      <c r="H5" s="98"/>
      <c r="I5" s="146"/>
      <c r="J5" s="146"/>
      <c r="K5" s="100"/>
      <c r="L5"/>
      <c r="M5"/>
    </row>
    <row r="6" spans="1:18" x14ac:dyDescent="0.2">
      <c r="A6" s="97" t="str">
        <f>IF(AND(C4="Yes",OR(ISTEXT(C5),ISBLANK(C5))),"You have not entered a valid date of birth for your spouse","")</f>
        <v/>
      </c>
      <c r="B6" s="98"/>
      <c r="C6" s="98"/>
      <c r="D6" s="98"/>
      <c r="E6" s="147"/>
      <c r="F6"/>
      <c r="G6"/>
      <c r="H6" s="98"/>
      <c r="I6" s="148"/>
      <c r="J6" s="148"/>
      <c r="K6" s="149"/>
      <c r="L6"/>
      <c r="M6"/>
    </row>
    <row r="7" spans="1:18" x14ac:dyDescent="0.2">
      <c r="A7" s="241" t="s">
        <v>1</v>
      </c>
      <c r="B7" s="150"/>
      <c r="C7" s="151"/>
      <c r="D7" s="44">
        <f>'PAYE Income'!B16+'Self Employ. Income'!B23</f>
        <v>0</v>
      </c>
      <c r="E7" s="98"/>
      <c r="F7" s="152"/>
      <c r="G7" s="153"/>
      <c r="H7" s="98"/>
      <c r="I7" s="70"/>
      <c r="J7" s="70"/>
      <c r="K7" s="98"/>
      <c r="L7"/>
      <c r="M7"/>
    </row>
    <row r="8" spans="1:18" x14ac:dyDescent="0.2">
      <c r="A8" s="242" t="s">
        <v>85</v>
      </c>
      <c r="B8" s="114"/>
      <c r="C8" s="154"/>
      <c r="D8" s="45">
        <f>'PAYE Income'!B32+'PAYE Income'!F33+'PAYE Income'!B49</f>
        <v>0</v>
      </c>
      <c r="E8" s="98"/>
      <c r="F8" s="152"/>
      <c r="G8" s="70" t="str">
        <f>IF(D11+G21-D21&gt;G4,"H","B")</f>
        <v>B</v>
      </c>
      <c r="H8" s="98"/>
      <c r="I8" s="98"/>
      <c r="J8" s="98"/>
      <c r="K8" s="98"/>
      <c r="L8"/>
      <c r="M8"/>
    </row>
    <row r="9" spans="1:18" x14ac:dyDescent="0.2">
      <c r="A9" s="243" t="s">
        <v>48</v>
      </c>
      <c r="B9" s="114"/>
      <c r="C9" s="154"/>
      <c r="D9" s="45">
        <f>'Unearned Income'!D48+'Unearned Income'!B66</f>
        <v>0</v>
      </c>
      <c r="E9" s="98"/>
      <c r="F9" s="100"/>
      <c r="G9" s="100"/>
      <c r="H9" s="98"/>
      <c r="I9" s="70"/>
      <c r="J9" s="148"/>
      <c r="K9" s="74"/>
      <c r="L9"/>
      <c r="M9"/>
    </row>
    <row r="10" spans="1:18" ht="13.5" thickBot="1" x14ac:dyDescent="0.25">
      <c r="A10" s="243" t="s">
        <v>47</v>
      </c>
      <c r="B10" s="114"/>
      <c r="C10" s="154"/>
      <c r="D10" s="45">
        <f>'Unearned Income'!D19+'Unearned Income'!D31</f>
        <v>0</v>
      </c>
      <c r="E10" s="98"/>
      <c r="F10" s="98"/>
      <c r="G10" s="98"/>
      <c r="H10" s="98"/>
      <c r="I10" s="148"/>
      <c r="J10" s="148"/>
      <c r="K10" s="149"/>
      <c r="L10"/>
      <c r="M10"/>
    </row>
    <row r="11" spans="1:18" ht="13.5" thickTop="1" x14ac:dyDescent="0.2">
      <c r="A11" s="244" t="s">
        <v>2</v>
      </c>
      <c r="B11" s="116"/>
      <c r="C11" s="155"/>
      <c r="D11" s="63">
        <f>SUM(D7:D10)</f>
        <v>0</v>
      </c>
      <c r="E11" s="98"/>
      <c r="F11" s="98"/>
      <c r="G11" s="98"/>
      <c r="H11" s="98"/>
      <c r="I11" s="70"/>
      <c r="J11" s="282"/>
      <c r="K11" s="282"/>
      <c r="M11"/>
    </row>
    <row r="12" spans="1:18" x14ac:dyDescent="0.2">
      <c r="A12" s="98"/>
      <c r="B12" s="98"/>
      <c r="C12" s="98"/>
      <c r="D12" s="98"/>
      <c r="E12" s="98"/>
      <c r="F12" s="98"/>
      <c r="G12" s="98"/>
      <c r="H12" s="98"/>
      <c r="I12" s="70"/>
      <c r="J12" s="72"/>
      <c r="K12" s="73"/>
      <c r="M12"/>
    </row>
    <row r="13" spans="1:18" x14ac:dyDescent="0.2">
      <c r="A13" s="208" t="s">
        <v>3</v>
      </c>
      <c r="B13" s="98"/>
      <c r="C13" s="156"/>
      <c r="D13" s="157"/>
      <c r="E13" s="98"/>
      <c r="F13" s="158" t="s">
        <v>4</v>
      </c>
      <c r="G13" s="144"/>
      <c r="H13" s="100"/>
      <c r="I13" s="70"/>
      <c r="J13" s="74"/>
      <c r="K13" s="74"/>
      <c r="M13"/>
    </row>
    <row r="14" spans="1:18" x14ac:dyDescent="0.2">
      <c r="A14" s="245" t="s">
        <v>5</v>
      </c>
      <c r="B14" s="150"/>
      <c r="C14" s="159"/>
      <c r="D14" s="44">
        <f>'Tax Bands'!B20</f>
        <v>12500</v>
      </c>
      <c r="E14" s="98"/>
      <c r="F14" s="58" t="s">
        <v>6</v>
      </c>
      <c r="G14" s="59">
        <v>0</v>
      </c>
      <c r="H14" s="100"/>
      <c r="I14" s="70"/>
      <c r="J14" s="70"/>
      <c r="K14" s="74"/>
      <c r="M14"/>
    </row>
    <row r="15" spans="1:18" x14ac:dyDescent="0.2">
      <c r="A15" s="246" t="s">
        <v>43</v>
      </c>
      <c r="B15" s="114"/>
      <c r="C15" s="115"/>
      <c r="D15" s="45">
        <f>'PAYE Income'!F16</f>
        <v>0</v>
      </c>
      <c r="E15" s="98"/>
      <c r="F15" s="60" t="s">
        <v>6</v>
      </c>
      <c r="G15" s="33">
        <v>0</v>
      </c>
      <c r="H15" s="100"/>
      <c r="I15" s="75"/>
      <c r="J15" s="74"/>
      <c r="K15" s="70"/>
      <c r="M15"/>
    </row>
    <row r="16" spans="1:18" x14ac:dyDescent="0.2">
      <c r="A16" s="246" t="s">
        <v>96</v>
      </c>
      <c r="B16" s="114"/>
      <c r="C16" s="115"/>
      <c r="D16" s="45">
        <f>Allowances!G33</f>
        <v>0</v>
      </c>
      <c r="E16" s="98"/>
      <c r="F16" s="60" t="s">
        <v>6</v>
      </c>
      <c r="G16" s="33">
        <v>0</v>
      </c>
      <c r="H16" s="98"/>
      <c r="I16" s="70"/>
      <c r="J16" s="71"/>
      <c r="K16" s="75"/>
      <c r="M16"/>
      <c r="R16" s="265"/>
    </row>
    <row r="17" spans="1:14" x14ac:dyDescent="0.2">
      <c r="A17" s="247" t="s">
        <v>6</v>
      </c>
      <c r="B17" s="193"/>
      <c r="C17" s="194"/>
      <c r="D17" s="33">
        <v>0</v>
      </c>
      <c r="E17" s="98"/>
      <c r="F17" s="60" t="s">
        <v>6</v>
      </c>
      <c r="G17" s="33">
        <v>0</v>
      </c>
      <c r="H17" s="98"/>
      <c r="I17" s="70"/>
      <c r="J17" s="76"/>
      <c r="K17" s="74"/>
      <c r="M17"/>
      <c r="N17" s="281"/>
    </row>
    <row r="18" spans="1:14" x14ac:dyDescent="0.2">
      <c r="A18" s="247" t="s">
        <v>6</v>
      </c>
      <c r="B18" s="193"/>
      <c r="C18" s="194"/>
      <c r="D18" s="33">
        <v>0</v>
      </c>
      <c r="E18" s="98"/>
      <c r="F18" s="60" t="s">
        <v>6</v>
      </c>
      <c r="G18" s="33">
        <v>0</v>
      </c>
      <c r="H18" s="98"/>
      <c r="I18" s="70"/>
      <c r="J18" s="74"/>
      <c r="K18" s="74"/>
      <c r="L18"/>
      <c r="M18" s="261"/>
    </row>
    <row r="19" spans="1:14" x14ac:dyDescent="0.2">
      <c r="A19" s="247" t="s">
        <v>6</v>
      </c>
      <c r="B19" s="193"/>
      <c r="C19" s="194"/>
      <c r="D19" s="33">
        <v>0</v>
      </c>
      <c r="E19" s="98"/>
      <c r="F19" s="60" t="s">
        <v>6</v>
      </c>
      <c r="G19" s="33">
        <v>0</v>
      </c>
      <c r="H19" s="98"/>
      <c r="I19" s="70"/>
      <c r="J19" s="74"/>
      <c r="K19" s="74"/>
      <c r="L19"/>
      <c r="M19"/>
    </row>
    <row r="20" spans="1:14" ht="13.5" thickBot="1" x14ac:dyDescent="0.25">
      <c r="A20" s="247" t="s">
        <v>6</v>
      </c>
      <c r="B20" s="193"/>
      <c r="C20" s="194"/>
      <c r="D20" s="33">
        <v>0</v>
      </c>
      <c r="E20" s="98"/>
      <c r="F20" s="61" t="s">
        <v>6</v>
      </c>
      <c r="G20" s="62">
        <v>0</v>
      </c>
      <c r="H20" s="98"/>
      <c r="I20" s="70"/>
      <c r="J20" s="70"/>
      <c r="K20" s="71"/>
      <c r="L20"/>
      <c r="M20"/>
    </row>
    <row r="21" spans="1:14" ht="13.5" thickTop="1" x14ac:dyDescent="0.2">
      <c r="A21" s="248" t="s">
        <v>7</v>
      </c>
      <c r="B21" s="160"/>
      <c r="C21" s="161"/>
      <c r="D21" s="63">
        <f>SUM(D14:D20)</f>
        <v>12500</v>
      </c>
      <c r="E21" s="98"/>
      <c r="F21" s="162" t="s">
        <v>8</v>
      </c>
      <c r="G21" s="46">
        <f>SUM(G14:G20)</f>
        <v>0</v>
      </c>
      <c r="H21" s="98"/>
      <c r="I21" s="70"/>
      <c r="J21" s="70"/>
      <c r="K21" s="77"/>
      <c r="L21"/>
      <c r="M21"/>
    </row>
    <row r="22" spans="1:14" x14ac:dyDescent="0.2">
      <c r="A22" s="249" t="s">
        <v>69</v>
      </c>
      <c r="B22" s="163"/>
      <c r="C22" s="164"/>
      <c r="D22" s="64">
        <f>ROUND(IF(AND(J11&lt;DATEVALUE("6/4/1935"),C4="Yes"),IF(IF(AND(C4="Yes",OR(C3&lt;DATEVALUE("6/4/1935"),C5&lt;DATEVALUE("6/4/1935"))),'Tax Bands'!B24,0)-IF(((D11+G21-SUM(D15:D16)-J4-J3/(1-F4))-'Tax Bands'!B26)/2&lt;0,0,((D11+G21-SUM(D15:D16)-J4-J3/(1-F4))-'Tax Bands'!B26)/2)&lt;'Tax Bands'!B27,'Tax Bands'!B27,IF(AND(C4="Yes",OR(C3&lt;DATEVALUE("6/4/1935"),C5&lt;DATEVALUE("6/4/1935"))),'Tax Bands'!B24,0)-IF(((D11+G21-SUM(D15:D16)-J4-J3/(1-F4))-'Tax Bands'!B26)/2&lt;0,0,((D11+G21-SUM(D15:D16)-J4-J3/(1-F4))-'Tax Bands'!B26)/2)),0),2)</f>
        <v>0</v>
      </c>
      <c r="E22" s="100"/>
      <c r="F22" s="100"/>
      <c r="G22" s="100"/>
      <c r="H22" s="98"/>
      <c r="I22" s="149"/>
      <c r="J22" s="149"/>
      <c r="K22" s="149"/>
      <c r="L22"/>
      <c r="M22"/>
    </row>
    <row r="23" spans="1:14" x14ac:dyDescent="0.2">
      <c r="A23" s="98"/>
      <c r="B23" s="98"/>
      <c r="C23" s="98"/>
      <c r="D23" s="98"/>
      <c r="E23" s="98"/>
      <c r="F23" s="98"/>
      <c r="G23" s="98"/>
      <c r="H23" s="98"/>
      <c r="I23" s="148"/>
      <c r="J23" s="148"/>
      <c r="K23" s="77"/>
      <c r="L23"/>
    </row>
    <row r="24" spans="1:14" x14ac:dyDescent="0.2">
      <c r="A24" s="98"/>
      <c r="B24" s="165"/>
      <c r="C24" s="166"/>
      <c r="D24" s="167"/>
      <c r="E24" s="100"/>
      <c r="F24" s="100"/>
      <c r="G24" s="100"/>
      <c r="H24" s="98"/>
      <c r="I24" s="100"/>
      <c r="J24" s="100"/>
      <c r="K24" s="100"/>
    </row>
    <row r="25" spans="1:14" x14ac:dyDescent="0.2">
      <c r="A25" s="236" t="s">
        <v>17</v>
      </c>
      <c r="B25" s="98"/>
      <c r="C25" s="98"/>
      <c r="D25" s="98"/>
      <c r="E25" s="285"/>
      <c r="F25" s="285"/>
      <c r="G25" s="98"/>
      <c r="H25" s="98"/>
      <c r="I25" s="100"/>
      <c r="J25" s="100"/>
      <c r="K25" s="98"/>
    </row>
    <row r="26" spans="1:14" x14ac:dyDescent="0.2">
      <c r="A26" s="237" t="s">
        <v>58</v>
      </c>
      <c r="B26" s="168"/>
      <c r="C26" s="169" t="s">
        <v>57</v>
      </c>
      <c r="D26" s="21">
        <f>'Tax Bands'!A4</f>
        <v>0.2</v>
      </c>
      <c r="E26" s="283">
        <f>'Tax Bands'!A5</f>
        <v>0.4</v>
      </c>
      <c r="F26" s="284"/>
      <c r="G26" s="21"/>
      <c r="H26" s="283">
        <f>'Tax Bands'!B9</f>
        <v>7.4999999999999997E-2</v>
      </c>
      <c r="I26" s="284"/>
      <c r="J26" s="21">
        <f>'Tax Bands'!B10</f>
        <v>0.32500000000000001</v>
      </c>
      <c r="K26" s="275" t="s">
        <v>62</v>
      </c>
    </row>
    <row r="27" spans="1:14" x14ac:dyDescent="0.2">
      <c r="A27" s="238" t="s">
        <v>56</v>
      </c>
      <c r="B27" s="168"/>
      <c r="C27" s="50">
        <f>D7+D8+G21-K27</f>
        <v>0</v>
      </c>
      <c r="D27" s="51">
        <f>IF(C27&gt;=G4,G4,C27)</f>
        <v>0</v>
      </c>
      <c r="E27" s="276"/>
      <c r="F27" s="278">
        <f>IF(C27&gt;G4,C27-G4,0)</f>
        <v>0</v>
      </c>
      <c r="G27" s="51"/>
      <c r="H27" s="170"/>
      <c r="I27" s="52"/>
      <c r="J27" s="171"/>
      <c r="K27" s="22">
        <f>IF(D7+D8+G21&gt;D21,D21,D7+D8+G21)</f>
        <v>0</v>
      </c>
      <c r="L27" s="279"/>
    </row>
    <row r="28" spans="1:14" x14ac:dyDescent="0.2">
      <c r="A28" s="238" t="s">
        <v>60</v>
      </c>
      <c r="B28" s="168"/>
      <c r="C28" s="50">
        <f>IF(D9-K28&lt;=0,0,D9-K28)</f>
        <v>0</v>
      </c>
      <c r="D28" s="51">
        <f>IF(D27&gt;=G4,0,IF(D27+C28&gt;=G4,G4-D27,C28))</f>
        <v>0</v>
      </c>
      <c r="E28" s="276"/>
      <c r="F28" s="278">
        <f>C28-IF(D27&gt;=G4,0,IF(D27+C28&gt;=G4,G4-D27,C28))</f>
        <v>0</v>
      </c>
      <c r="G28" s="171"/>
      <c r="H28" s="170"/>
      <c r="I28" s="52"/>
      <c r="J28" s="171"/>
      <c r="K28" s="22">
        <f>IF(K27&gt;=D21,IF(G8="H",'Tax Bands'!B13,'Tax Bands'!B12),IF(D7+D8+D9+G21&gt;D21,D21+IF(G8="H",'Tax Bands'!B13,'Tax Bands'!B12)-K27,IF(G8="H",'Tax Bands'!B13,D9)))</f>
        <v>0</v>
      </c>
      <c r="L28" s="279"/>
    </row>
    <row r="29" spans="1:14" x14ac:dyDescent="0.2">
      <c r="A29" s="232" t="s">
        <v>61</v>
      </c>
      <c r="B29" s="168"/>
      <c r="C29" s="50">
        <f>IF(D10-K29&lt;=0,0,D10-K29)</f>
        <v>0</v>
      </c>
      <c r="D29" s="171"/>
      <c r="E29" s="276"/>
      <c r="F29" s="277"/>
      <c r="G29" s="171"/>
      <c r="H29" s="172"/>
      <c r="I29" s="52">
        <f>IF(G8="B",C29,IF(C29-(D11+G21-D21-G4)&gt;=0,C29-(D11+G21-D21-G4),0))</f>
        <v>0</v>
      </c>
      <c r="J29" s="51">
        <f>IF(G8="H",IF(D11+G21-D21-G4&gt;=C29,C29,D11+G21-D21-G4),0)</f>
        <v>0</v>
      </c>
      <c r="K29" s="22">
        <f>'Tax Bands'!B11+IF(K27+IF(K27&gt;=D21,0,IF(D7+D8+D9+G21&gt;D21,D21-K27,D9))&gt;D21,0,D21-K27-IF(K27&gt;=D21,0,IF(D7+D8+D9+G21&gt;D21,D21-K27,D9)))</f>
        <v>14500</v>
      </c>
      <c r="L29" s="202"/>
    </row>
    <row r="30" spans="1:14" ht="13.5" thickBot="1" x14ac:dyDescent="0.25">
      <c r="A30" s="233" t="s">
        <v>17</v>
      </c>
      <c r="B30" s="168"/>
      <c r="C30" s="50">
        <f>SUM(C27:C29)</f>
        <v>0</v>
      </c>
      <c r="D30" s="51">
        <f>SUM(D27:D29)</f>
        <v>0</v>
      </c>
      <c r="E30" s="276"/>
      <c r="F30" s="278">
        <f>SUM(F27:F29)</f>
        <v>0</v>
      </c>
      <c r="G30" s="51"/>
      <c r="H30" s="170"/>
      <c r="I30" s="52">
        <f>SUM(I27:I29)</f>
        <v>0</v>
      </c>
      <c r="J30" s="51">
        <f>SUM(J27:J29)</f>
        <v>0</v>
      </c>
      <c r="K30" s="23">
        <f>SUM(K27:K29)</f>
        <v>14500</v>
      </c>
    </row>
    <row r="31" spans="1:14" ht="13.5" thickTop="1" x14ac:dyDescent="0.2">
      <c r="A31" s="232" t="s">
        <v>59</v>
      </c>
      <c r="B31" s="168"/>
      <c r="C31" s="50">
        <f>IF(SUM(D31:J31)-(D22*'Tax Bands'!B28)&lt;D29*'Tax Bands'!B9,D29*'Tax Bands'!B9,SUM(D31:J31)-(D22*'Tax Bands'!B28))</f>
        <v>0</v>
      </c>
      <c r="D31" s="51">
        <f>ROUND(D30*D26,2)</f>
        <v>0</v>
      </c>
      <c r="E31" s="276"/>
      <c r="F31" s="278">
        <f>ROUND(F30*E26,2)</f>
        <v>0</v>
      </c>
      <c r="G31" s="51"/>
      <c r="H31" s="170"/>
      <c r="I31" s="52">
        <f>ROUND(I30*H26,2)</f>
        <v>0</v>
      </c>
      <c r="J31" s="51">
        <f>ROUND(J30*J26,2)</f>
        <v>0</v>
      </c>
      <c r="K31" s="173" t="s">
        <v>73</v>
      </c>
    </row>
    <row r="32" spans="1:14" x14ac:dyDescent="0.2">
      <c r="A32" s="292" t="s">
        <v>72</v>
      </c>
      <c r="B32" s="293"/>
      <c r="C32" s="24">
        <f>ROUND(D22*'Tax Bands'!B28,2)</f>
        <v>0</v>
      </c>
      <c r="D32" s="100"/>
      <c r="E32" s="100"/>
      <c r="F32" s="100"/>
      <c r="G32" s="98"/>
      <c r="H32" s="98"/>
      <c r="I32" s="98"/>
      <c r="J32" s="98"/>
      <c r="K32" s="22">
        <f>SUM(D31:J31)</f>
        <v>0</v>
      </c>
      <c r="M32"/>
    </row>
    <row r="33" spans="1:13" x14ac:dyDescent="0.2">
      <c r="A33" s="100"/>
      <c r="B33" s="100"/>
      <c r="C33" s="100"/>
      <c r="D33" s="100"/>
      <c r="E33" s="100"/>
      <c r="F33" s="98"/>
      <c r="G33" s="146"/>
      <c r="H33" s="98"/>
      <c r="I33" s="98"/>
      <c r="J33" s="98"/>
      <c r="K33" s="98"/>
      <c r="L33"/>
      <c r="M33"/>
    </row>
    <row r="34" spans="1:13" x14ac:dyDescent="0.2">
      <c r="A34" s="239" t="s">
        <v>13</v>
      </c>
      <c r="B34" s="174"/>
      <c r="C34" s="49">
        <f>C31</f>
        <v>0</v>
      </c>
      <c r="D34" s="98"/>
      <c r="E34" s="98"/>
      <c r="F34" s="28" t="s">
        <v>9</v>
      </c>
      <c r="G34" s="146"/>
      <c r="H34" s="98"/>
      <c r="I34" s="98"/>
      <c r="J34" s="98"/>
      <c r="K34" s="100"/>
      <c r="L34"/>
      <c r="M34"/>
    </row>
    <row r="35" spans="1:13" x14ac:dyDescent="0.2">
      <c r="A35" s="239" t="s">
        <v>14</v>
      </c>
      <c r="B35" s="175"/>
      <c r="C35" s="49">
        <f>ROUND(C34/12,2)</f>
        <v>0</v>
      </c>
      <c r="D35" s="98"/>
      <c r="E35" s="98"/>
      <c r="F35" s="42" t="s">
        <v>1</v>
      </c>
      <c r="G35" s="48">
        <f>'PAYE Income'!C16+'Self Employ. Income'!C23</f>
        <v>0</v>
      </c>
      <c r="H35" s="98"/>
      <c r="I35" s="176"/>
      <c r="J35" s="98"/>
      <c r="K35" s="100"/>
      <c r="L35"/>
      <c r="M35"/>
    </row>
    <row r="36" spans="1:13" x14ac:dyDescent="0.2">
      <c r="A36" s="240"/>
      <c r="B36" s="146"/>
      <c r="C36" s="177"/>
      <c r="D36" s="98"/>
      <c r="E36" s="98"/>
      <c r="F36" s="91" t="s">
        <v>85</v>
      </c>
      <c r="G36" s="48">
        <f>'PAYE Income'!C32+'PAYE Income'!G33+'PAYE Income'!C49</f>
        <v>0</v>
      </c>
      <c r="H36" s="98"/>
      <c r="I36" s="100"/>
      <c r="J36" s="100"/>
      <c r="K36" s="100"/>
      <c r="L36"/>
      <c r="M36"/>
    </row>
    <row r="37" spans="1:13" x14ac:dyDescent="0.2">
      <c r="A37" s="239" t="s">
        <v>40</v>
      </c>
      <c r="B37" s="175"/>
      <c r="C37" s="49">
        <f>D11-C34</f>
        <v>0</v>
      </c>
      <c r="D37" s="98"/>
      <c r="E37" s="98"/>
      <c r="F37" s="178" t="s">
        <v>10</v>
      </c>
      <c r="G37" s="49">
        <f>SUM(G35:G36)</f>
        <v>0</v>
      </c>
      <c r="H37" s="98"/>
      <c r="I37" s="70"/>
      <c r="J37" s="202"/>
      <c r="K37" s="100"/>
      <c r="L37"/>
      <c r="M37"/>
    </row>
    <row r="38" spans="1:13" x14ac:dyDescent="0.2">
      <c r="A38" s="239" t="s">
        <v>41</v>
      </c>
      <c r="B38" s="175"/>
      <c r="C38" s="49">
        <f>ROUND(C37/12,2)</f>
        <v>0</v>
      </c>
      <c r="D38" s="98"/>
      <c r="E38" s="98"/>
      <c r="F38" s="146"/>
      <c r="G38" s="146"/>
      <c r="H38" s="98"/>
      <c r="I38" s="70"/>
      <c r="J38" s="77"/>
      <c r="K38" s="100"/>
      <c r="L38"/>
      <c r="M38"/>
    </row>
    <row r="39" spans="1:13" x14ac:dyDescent="0.2">
      <c r="A39" s="98"/>
      <c r="B39" s="98"/>
      <c r="C39" s="98"/>
      <c r="D39" s="98"/>
      <c r="E39" s="98"/>
      <c r="F39" s="179" t="s">
        <v>53</v>
      </c>
      <c r="G39" s="36">
        <v>0</v>
      </c>
      <c r="H39" s="98"/>
      <c r="I39" s="100"/>
      <c r="J39" s="100"/>
      <c r="K39" s="100"/>
      <c r="L39"/>
      <c r="M39"/>
    </row>
    <row r="40" spans="1:13" x14ac:dyDescent="0.2">
      <c r="A40" s="98"/>
      <c r="B40" s="98"/>
      <c r="C40" s="98"/>
      <c r="D40" s="98"/>
      <c r="E40" s="98"/>
      <c r="F40" s="181" t="s">
        <v>54</v>
      </c>
      <c r="G40" s="182"/>
      <c r="H40" s="98"/>
      <c r="I40" s="100"/>
      <c r="J40" s="100"/>
      <c r="K40" s="100"/>
      <c r="L40"/>
      <c r="M40"/>
    </row>
    <row r="41" spans="1:13" x14ac:dyDescent="0.2">
      <c r="A41" s="286" t="str">
        <f>IF(C41&gt;0,"WARNING - Gift Aid tax clawback","")</f>
        <v/>
      </c>
      <c r="B41" s="287"/>
      <c r="C41" s="257">
        <f>IF(J3/(1-F4)-J3&gt;SUM(D31:F31),J3/(1-F4)-J3-SUM(D31:F31),0)</f>
        <v>0</v>
      </c>
      <c r="D41" s="98"/>
      <c r="E41" s="98"/>
      <c r="F41" s="98"/>
      <c r="G41" s="98"/>
      <c r="H41" s="98"/>
      <c r="I41" s="100"/>
      <c r="J41" s="100"/>
      <c r="K41" s="100"/>
      <c r="L41"/>
      <c r="M41"/>
    </row>
    <row r="42" spans="1:13" x14ac:dyDescent="0.2">
      <c r="A42"/>
      <c r="B42"/>
      <c r="C42"/>
      <c r="D42" s="180"/>
      <c r="E42" s="100"/>
      <c r="F42" s="112" t="s">
        <v>55</v>
      </c>
      <c r="G42" s="36">
        <v>0</v>
      </c>
      <c r="H42" s="98"/>
      <c r="I42" s="100"/>
      <c r="J42" s="100"/>
      <c r="K42" s="100"/>
      <c r="L42"/>
      <c r="M42"/>
    </row>
    <row r="43" spans="1:13" ht="13.5" thickBot="1" x14ac:dyDescent="0.25">
      <c r="A43" s="146"/>
      <c r="B43" s="146"/>
      <c r="C43" s="183"/>
      <c r="D43" s="184"/>
      <c r="E43" s="98"/>
      <c r="F43" s="98"/>
      <c r="G43" s="98"/>
      <c r="H43" s="100"/>
      <c r="I43" s="100"/>
      <c r="J43" s="100"/>
      <c r="K43" s="100"/>
      <c r="L43"/>
      <c r="M43"/>
    </row>
    <row r="44" spans="1:13" ht="13.5" thickBot="1" x14ac:dyDescent="0.25">
      <c r="A44" s="185"/>
      <c r="B44" s="186"/>
      <c r="C44" s="184"/>
      <c r="D44" s="184"/>
      <c r="E44" s="100"/>
      <c r="F44" s="188" t="s">
        <v>11</v>
      </c>
      <c r="G44" s="53">
        <f>ROUND(C34+IF(J3/(1-F4)-J3&gt;SUM(D31:F31),J3/(1-F4)-J3-SUM(D31:F31),0)-SUM(G35:G36),2)+G39-G42</f>
        <v>0</v>
      </c>
      <c r="H44" s="100"/>
      <c r="K44" s="100"/>
      <c r="L44"/>
      <c r="M44"/>
    </row>
    <row r="45" spans="1:13" ht="13.5" thickBot="1" x14ac:dyDescent="0.25">
      <c r="A45" s="185"/>
      <c r="B45" s="186"/>
      <c r="C45" s="184"/>
      <c r="D45" s="184"/>
      <c r="E45" s="100"/>
      <c r="F45" s="189" t="s">
        <v>12</v>
      </c>
      <c r="G45" s="190"/>
      <c r="H45" s="100"/>
      <c r="I45" s="70"/>
      <c r="J45" s="74"/>
      <c r="K45" s="100"/>
      <c r="L45"/>
      <c r="M45"/>
    </row>
    <row r="46" spans="1:13" x14ac:dyDescent="0.2">
      <c r="A46" s="187"/>
      <c r="B46" s="186"/>
      <c r="C46" s="184"/>
      <c r="D46" s="184"/>
      <c r="E46" s="100"/>
      <c r="H46" s="100"/>
      <c r="I46" s="70"/>
      <c r="J46" s="74"/>
      <c r="K46" s="100"/>
      <c r="L46"/>
      <c r="M46" s="280"/>
    </row>
    <row r="47" spans="1:13" x14ac:dyDescent="0.2">
      <c r="A47" s="185"/>
      <c r="B47" s="186"/>
      <c r="C47" s="184"/>
      <c r="D47" s="184"/>
      <c r="E47" s="98"/>
      <c r="H47" s="100"/>
      <c r="I47" s="258"/>
      <c r="J47" s="259"/>
      <c r="K47" s="98"/>
      <c r="L47"/>
      <c r="M47"/>
    </row>
    <row r="48" spans="1:13" x14ac:dyDescent="0.2">
      <c r="A48" s="126"/>
      <c r="B48" s="126"/>
      <c r="C48" s="191"/>
      <c r="D48" s="192"/>
      <c r="E48" s="98"/>
      <c r="F48" s="98"/>
      <c r="G48" s="98"/>
      <c r="H48" s="100"/>
      <c r="I48" s="70"/>
      <c r="J48" s="74"/>
      <c r="K48" s="100"/>
      <c r="L48"/>
      <c r="M48"/>
    </row>
    <row r="49" spans="1:10" x14ac:dyDescent="0.2">
      <c r="A49" s="126"/>
      <c r="B49" s="126"/>
      <c r="C49" s="191"/>
      <c r="D49" s="19"/>
      <c r="E49" s="9"/>
      <c r="J49" s="74"/>
    </row>
    <row r="50" spans="1:10" x14ac:dyDescent="0.2">
      <c r="E50" s="9"/>
    </row>
    <row r="51" spans="1:10" x14ac:dyDescent="0.2">
      <c r="E51" s="9"/>
    </row>
    <row r="52" spans="1:10" x14ac:dyDescent="0.2">
      <c r="E52" s="9"/>
    </row>
    <row r="53" spans="1:10" x14ac:dyDescent="0.2">
      <c r="E53" s="9"/>
    </row>
    <row r="54" spans="1:10" x14ac:dyDescent="0.2">
      <c r="E54" s="9"/>
    </row>
  </sheetData>
  <sheetProtection algorithmName="SHA-512" hashValue="8hOicZkffbn3cXvUeHLUNJ+JT/2LWryBBHrVAF7lXiEMmcyB1m2Ssd2vPzBmQCLQfgqZK3vt9GoghArGU0TSYg==" saltValue="+ssw+paIuTBFcH1DyzmFEQ==" spinCount="100000" sheet="1" selectLockedCells="1"/>
  <mergeCells count="8">
    <mergeCell ref="H26:I26"/>
    <mergeCell ref="E26:F26"/>
    <mergeCell ref="E25:F25"/>
    <mergeCell ref="A41:B41"/>
    <mergeCell ref="A3:B3"/>
    <mergeCell ref="A4:B4"/>
    <mergeCell ref="A32:B32"/>
    <mergeCell ref="A5:B5"/>
  </mergeCells>
  <phoneticPr fontId="0" type="noConversion"/>
  <conditionalFormatting sqref="B47">
    <cfRule type="cellIs" dxfId="9" priority="9" stopIfTrue="1" operator="lessThan">
      <formula>0</formula>
    </cfRule>
  </conditionalFormatting>
  <conditionalFormatting sqref="A41">
    <cfRule type="expression" dxfId="8" priority="7" stopIfTrue="1">
      <formula>C41&gt;0</formula>
    </cfRule>
  </conditionalFormatting>
  <conditionalFormatting sqref="C41">
    <cfRule type="cellIs" dxfId="7" priority="4" stopIfTrue="1" operator="lessThanOrEqual">
      <formula>0</formula>
    </cfRule>
  </conditionalFormatting>
  <conditionalFormatting sqref="C4">
    <cfRule type="expression" dxfId="6" priority="1">
      <formula>AND($C$4="Yes",$C$3&gt;=DATEVALUE("6/4/1935"),$C$5&gt;=DATEVALUE("6/4/1935"))</formula>
    </cfRule>
  </conditionalFormatting>
  <dataValidations count="4">
    <dataValidation type="list" showInputMessage="1" showErrorMessage="1" error="Only entries from drop down list can be entered." prompt="Indicate whether you are entitled to Married Couple's Allowance.  You or your spouse needs to have been born before 6 April 1935 and living together to claim Married Couple's Allowance." sqref="C4" xr:uid="{00000000-0002-0000-0000-000000000000}">
      <formula1>"No,Yes"</formula1>
    </dataValidation>
    <dataValidation type="date" allowBlank="1" showInputMessage="1" showErrorMessage="1" error="Entry is not a valid date." prompt="Enter your spouse's date of birth, if married allowance is due, or leave blank.  You or your spouse needs to have been born before 6 April 1935 and living together to claim Married Couple's Allowance." sqref="C5" xr:uid="{00000000-0002-0000-0000-000001000000}">
      <formula1>1</formula1>
      <formula2>TODAY()</formula2>
    </dataValidation>
    <dataValidation type="whole" allowBlank="1" showInputMessage="1" showErrorMessage="1" error="The number entered is not 4 gigits between 2000 and 2500." prompt="Enter the year the tax year ends as a four digit number between 2000 and 2500.  i.e  for the tax year 06/07 you would enter 2007." sqref="D1" xr:uid="{00000000-0002-0000-0000-000002000000}">
      <formula1>2000</formula1>
      <formula2>2500</formula2>
    </dataValidation>
    <dataValidation type="date" allowBlank="1" showInputMessage="1" showErrorMessage="1" error="Entry is not a valid date." prompt="Enter your date of birth." sqref="C3" xr:uid="{00000000-0002-0000-0000-000003000000}">
      <formula1>1</formula1>
      <formula2>TODAY()</formula2>
    </dataValidation>
  </dataValidations>
  <printOptions horizontalCentered="1" verticalCentered="1"/>
  <pageMargins left="0.47244094488188981" right="0.6692913385826772" top="0.33" bottom="0.52" header="0.19" footer="0.25"/>
  <pageSetup paperSize="9" scale="87" orientation="landscape" horizontalDpi="360" verticalDpi="360" r:id="rId1"/>
  <headerFooter alignWithMargins="0">
    <oddFooter>&amp;L&amp;F &amp;A&amp;CPage &amp;P of &amp;N&amp;RIssue Date: &amp;D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IV78"/>
  <sheetViews>
    <sheetView showGridLines="0" showRowColHeaders="0" workbookViewId="0">
      <selection activeCell="G39" sqref="G39"/>
    </sheetView>
  </sheetViews>
  <sheetFormatPr defaultRowHeight="12.75" x14ac:dyDescent="0.2"/>
  <cols>
    <col min="1" max="1" width="30.140625" style="1" customWidth="1"/>
    <col min="2" max="2" width="7.5703125" style="1" customWidth="1"/>
    <col min="3" max="4" width="12.7109375" style="1" customWidth="1"/>
    <col min="5" max="5" width="2.85546875" style="1" customWidth="1"/>
    <col min="6" max="6" width="21.7109375" style="1" customWidth="1"/>
    <col min="7" max="7" width="15.85546875" style="1" customWidth="1"/>
    <col min="8" max="8" width="2.28515625" style="1" customWidth="1"/>
    <col min="9" max="9" width="19.7109375" style="1" customWidth="1"/>
    <col min="10" max="10" width="15.85546875" style="1" customWidth="1"/>
    <col min="11" max="11" width="13.85546875" style="1" customWidth="1"/>
    <col min="12" max="12" width="13.7109375" style="1" customWidth="1"/>
    <col min="13" max="13" width="12.85546875" style="1" customWidth="1"/>
    <col min="14" max="14" width="12.42578125" style="1" customWidth="1"/>
    <col min="15" max="15" width="10.140625" style="1" customWidth="1"/>
    <col min="16" max="16384" width="9.140625" style="1"/>
  </cols>
  <sheetData>
    <row r="1" spans="1:256" ht="15.75" x14ac:dyDescent="0.25">
      <c r="A1" s="141" t="s">
        <v>104</v>
      </c>
      <c r="B1" s="205" t="s">
        <v>101</v>
      </c>
      <c r="C1" s="111"/>
      <c r="D1" s="208">
        <f>'Tax Calc'!D1</f>
        <v>2020</v>
      </c>
      <c r="E1" s="100"/>
      <c r="F1" s="28" t="str">
        <f>'Tax Calc'!F1</f>
        <v>Name</v>
      </c>
      <c r="G1" s="26" t="str">
        <f ca="1">IF(J10="OK",CONCATENATE("End of Year Prediction - ",TEXT(TODAY(),"mmm")," Data"),"No Prediction - Outside Current Tax Year")</f>
        <v>No Prediction - Outside Current Tax Year</v>
      </c>
      <c r="H1" s="98"/>
      <c r="I1" s="98"/>
      <c r="K1" s="27" t="str">
        <f>'Tax Calc'!J1</f>
        <v>© 2020 - R G Rolfe</v>
      </c>
      <c r="L1"/>
      <c r="M1"/>
      <c r="N1"/>
    </row>
    <row r="2" spans="1:256" ht="15.75" x14ac:dyDescent="0.25">
      <c r="A2" s="141"/>
      <c r="B2" s="142"/>
      <c r="C2" s="28"/>
      <c r="D2" s="25"/>
      <c r="E2" s="100"/>
      <c r="F2" s="26"/>
      <c r="G2" s="98"/>
      <c r="H2" s="98"/>
      <c r="I2" s="98"/>
      <c r="J2" s="27"/>
      <c r="K2" s="100"/>
      <c r="L2"/>
      <c r="M2"/>
      <c r="N2"/>
    </row>
    <row r="3" spans="1:256" x14ac:dyDescent="0.2">
      <c r="A3" s="294" t="s">
        <v>74</v>
      </c>
      <c r="B3" s="289"/>
      <c r="C3" s="262">
        <f>'Tax Calc'!C3</f>
        <v>21916</v>
      </c>
      <c r="D3" s="98"/>
      <c r="E3" s="98"/>
      <c r="F3" s="143" t="s">
        <v>0</v>
      </c>
      <c r="G3" s="144"/>
      <c r="H3" s="98"/>
      <c r="I3" s="234" t="s">
        <v>78</v>
      </c>
      <c r="J3" s="48">
        <f ca="1">IF(AND(J5="Yes",J10="OK"),'Tax Calc'!J3*VLOOKUP(MONTH(TODAY()),$I$34:$J$45,2),'Tax Calc'!J3)</f>
        <v>0</v>
      </c>
      <c r="K3" s="100"/>
      <c r="L3"/>
      <c r="M3"/>
      <c r="N3"/>
    </row>
    <row r="4" spans="1:256" x14ac:dyDescent="0.2">
      <c r="A4" s="288" t="s">
        <v>99</v>
      </c>
      <c r="B4" s="295"/>
      <c r="C4" s="54" t="str">
        <f>'Tax Calc'!C4</f>
        <v>No</v>
      </c>
      <c r="D4" s="98"/>
      <c r="E4" s="98"/>
      <c r="F4" s="69">
        <f>'Tax Bands'!A4</f>
        <v>0.2</v>
      </c>
      <c r="G4" s="47">
        <f ca="1">ROUND(IF(F4&lt;&gt;"NA",'Tax Bands'!B4+J3*(1/(1-'Tax Bands'!B16))+Allowances!G17,""),2)</f>
        <v>37500</v>
      </c>
      <c r="H4" s="98"/>
      <c r="I4" s="234" t="str">
        <f>IF(B16="Yes","Pension Contrib. (P)","Pension Contrib.")</f>
        <v>Pension Contrib. (P)</v>
      </c>
      <c r="J4" s="48">
        <f ca="1">IF(AND(B16="Yes",J10="OK"),Allowances!G17*VLOOKUP(MONTH(TODAY()),$I$34:$J$45,2),Allowances!G17)</f>
        <v>0</v>
      </c>
      <c r="K4" s="100"/>
      <c r="L4"/>
      <c r="M4"/>
      <c r="N4"/>
    </row>
    <row r="5" spans="1:256" x14ac:dyDescent="0.2">
      <c r="A5" s="288" t="s">
        <v>75</v>
      </c>
      <c r="B5" s="295"/>
      <c r="C5" s="262" t="str">
        <f>IF(ISBLANK('Tax Calc'!C5),"",'Tax Calc'!C5)</f>
        <v/>
      </c>
      <c r="D5" s="98"/>
      <c r="E5" s="98"/>
      <c r="F5" s="69">
        <f>'Tax Bands'!A5</f>
        <v>0.4</v>
      </c>
      <c r="G5" s="47">
        <f>IF(F5&lt;&gt;"NA",'Tax Bands'!B5,"")</f>
        <v>100000</v>
      </c>
      <c r="H5" s="98"/>
      <c r="I5" s="235" t="s">
        <v>97</v>
      </c>
      <c r="J5" s="117" t="s">
        <v>109</v>
      </c>
      <c r="K5" s="100"/>
      <c r="L5"/>
      <c r="M5"/>
      <c r="N5"/>
    </row>
    <row r="6" spans="1:256" x14ac:dyDescent="0.2">
      <c r="A6" s="98"/>
      <c r="B6" s="195" t="s">
        <v>52</v>
      </c>
      <c r="C6" s="98"/>
      <c r="D6" s="98"/>
      <c r="E6" s="147"/>
      <c r="F6"/>
      <c r="G6"/>
      <c r="H6" s="98"/>
      <c r="I6" s="98"/>
      <c r="J6" s="98"/>
      <c r="K6" s="100"/>
      <c r="L6"/>
      <c r="M6"/>
      <c r="N6"/>
    </row>
    <row r="7" spans="1:256" x14ac:dyDescent="0.2">
      <c r="A7" s="241" t="s">
        <v>1</v>
      </c>
      <c r="B7" s="55" t="s">
        <v>109</v>
      </c>
      <c r="C7" s="150"/>
      <c r="D7" s="44">
        <f ca="1">IF(AND(B7="Yes",J10="OK"),'Tax Calc'!D7*VLOOKUP(MONTH(TODAY()),$I$34:$J$45,2),'Tax Calc'!D7)</f>
        <v>0</v>
      </c>
      <c r="E7" s="98"/>
      <c r="F7" s="196"/>
      <c r="G7" s="197"/>
      <c r="H7" s="98"/>
      <c r="I7" s="98"/>
      <c r="J7" s="98"/>
      <c r="K7" s="100"/>
      <c r="L7"/>
      <c r="M7"/>
      <c r="N7"/>
    </row>
    <row r="8" spans="1:256" x14ac:dyDescent="0.2">
      <c r="A8" s="242" t="s">
        <v>85</v>
      </c>
      <c r="B8" s="56" t="s">
        <v>109</v>
      </c>
      <c r="C8" s="114"/>
      <c r="D8" s="45">
        <f ca="1">IF(AND(B8="Yes",J10="OK"),'Tax Calc'!D8*VLOOKUP(MONTH(TODAY()),$I$34:$J$45,2),'Tax Calc'!D8)</f>
        <v>0</v>
      </c>
      <c r="E8" s="98"/>
      <c r="F8" s="196"/>
      <c r="G8" s="197" t="str">
        <f ca="1">IF(D11+G21-D21&gt;G4,"H","B")</f>
        <v>B</v>
      </c>
      <c r="H8" s="98"/>
      <c r="I8" s="98"/>
      <c r="J8" s="98"/>
      <c r="K8" s="100"/>
      <c r="L8"/>
      <c r="M8"/>
      <c r="N8"/>
    </row>
    <row r="9" spans="1:256" x14ac:dyDescent="0.2">
      <c r="A9" s="243" t="s">
        <v>48</v>
      </c>
      <c r="B9" s="56" t="s">
        <v>109</v>
      </c>
      <c r="C9" s="114"/>
      <c r="D9" s="45">
        <f ca="1">IF(AND(B9="Yes",J10="OK"),'Tax Calc'!D9*VLOOKUP(MONTH(TODAY()),$I$34:$J$45,2),'Tax Calc'!D9)</f>
        <v>0</v>
      </c>
      <c r="E9" s="98"/>
      <c r="F9" s="100"/>
      <c r="G9" s="100"/>
      <c r="H9" s="98"/>
      <c r="I9" s="98"/>
      <c r="J9" s="98"/>
      <c r="K9" s="100"/>
      <c r="L9"/>
      <c r="M9"/>
      <c r="N9"/>
      <c r="IV9" s="20">
        <f ca="1">SUM(D9:IU9)</f>
        <v>0</v>
      </c>
    </row>
    <row r="10" spans="1:256" ht="13.5" thickBot="1" x14ac:dyDescent="0.25">
      <c r="A10" s="243" t="s">
        <v>47</v>
      </c>
      <c r="B10" s="113" t="s">
        <v>109</v>
      </c>
      <c r="C10" s="114"/>
      <c r="D10" s="45">
        <f ca="1">IF(AND(B10="Yes",J10="OK"),'Tax Calc'!D10*VLOOKUP(MONTH(TODAY()),$I$34:$J$45,2),'Tax Calc'!D10)</f>
        <v>0</v>
      </c>
      <c r="E10" s="98"/>
      <c r="F10" s="98"/>
      <c r="G10" s="98"/>
      <c r="H10" s="98"/>
      <c r="I10" s="210" t="s">
        <v>103</v>
      </c>
      <c r="J10" s="209" t="str">
        <f ca="1">IF(OR(AND(YEAR(TODAY())=D1,MONTH(TODAY())&lt;4),AND(YEAR(TODAY())=D1-1,MONTH(TODAY())&gt;3)),"OK","Fail")</f>
        <v>Fail</v>
      </c>
      <c r="K10" s="100"/>
      <c r="L10"/>
      <c r="M10"/>
      <c r="N10"/>
    </row>
    <row r="11" spans="1:256" ht="13.5" thickTop="1" x14ac:dyDescent="0.2">
      <c r="A11" s="250" t="s">
        <v>2</v>
      </c>
      <c r="B11" s="116"/>
      <c r="C11" s="116"/>
      <c r="D11" s="63">
        <f ca="1">SUM(D7:D10)</f>
        <v>0</v>
      </c>
      <c r="E11" s="98"/>
      <c r="F11" s="98"/>
      <c r="G11" s="98"/>
      <c r="H11" s="98"/>
      <c r="I11" s="98"/>
      <c r="J11" s="98"/>
      <c r="K11" s="98"/>
      <c r="L11"/>
      <c r="M11"/>
      <c r="N11"/>
    </row>
    <row r="12" spans="1:256" x14ac:dyDescent="0.2">
      <c r="A12" s="100"/>
      <c r="B12" s="100"/>
      <c r="C12" s="100"/>
      <c r="D12" s="100"/>
      <c r="E12" s="98"/>
      <c r="F12" s="98"/>
      <c r="G12" s="98"/>
      <c r="H12" s="98"/>
      <c r="I12" s="98"/>
      <c r="J12" s="98"/>
      <c r="K12" s="98"/>
      <c r="L12"/>
      <c r="M12"/>
      <c r="N12"/>
    </row>
    <row r="13" spans="1:256" x14ac:dyDescent="0.2">
      <c r="A13" s="208" t="s">
        <v>3</v>
      </c>
      <c r="B13" s="98"/>
      <c r="C13" s="98"/>
      <c r="D13" s="198"/>
      <c r="E13" s="98"/>
      <c r="F13" s="199" t="s">
        <v>4</v>
      </c>
      <c r="G13" s="98"/>
      <c r="H13" s="100"/>
      <c r="I13" s="100"/>
      <c r="J13" s="100"/>
      <c r="K13" s="100"/>
      <c r="L13"/>
      <c r="M13"/>
      <c r="N13"/>
    </row>
    <row r="14" spans="1:256" x14ac:dyDescent="0.2">
      <c r="A14" s="245" t="str">
        <f>'Tax Calc'!A14</f>
        <v>Personal Allowance</v>
      </c>
      <c r="B14" s="150"/>
      <c r="C14" s="150"/>
      <c r="D14" s="44">
        <f>'Tax Bands'!B20</f>
        <v>12500</v>
      </c>
      <c r="E14" s="98"/>
      <c r="F14" s="65" t="str">
        <f>'Tax Calc'!F14</f>
        <v>Other</v>
      </c>
      <c r="G14" s="44">
        <f>'Tax Calc'!G14</f>
        <v>0</v>
      </c>
      <c r="H14" s="100"/>
      <c r="I14" s="100"/>
      <c r="J14" s="100"/>
      <c r="K14" s="100"/>
      <c r="L14"/>
      <c r="M14"/>
      <c r="N14"/>
    </row>
    <row r="15" spans="1:256" x14ac:dyDescent="0.2">
      <c r="A15" s="246" t="str">
        <f>'Tax Calc'!A15</f>
        <v>Expenses</v>
      </c>
      <c r="B15" s="114"/>
      <c r="C15" s="114"/>
      <c r="D15" s="45">
        <f>'Tax Calc'!D15</f>
        <v>0</v>
      </c>
      <c r="E15" s="98"/>
      <c r="F15" s="66" t="str">
        <f>'Tax Calc'!F15</f>
        <v>Other</v>
      </c>
      <c r="G15" s="45">
        <f>'Tax Calc'!G15</f>
        <v>0</v>
      </c>
      <c r="H15" s="100"/>
      <c r="I15" s="100"/>
      <c r="J15" s="100"/>
      <c r="K15" s="100"/>
      <c r="L15"/>
      <c r="M15"/>
      <c r="N15"/>
    </row>
    <row r="16" spans="1:256" x14ac:dyDescent="0.2">
      <c r="A16" s="246" t="str">
        <f>'Tax Calc'!A16</f>
        <v>Pension Contribution</v>
      </c>
      <c r="B16" s="117" t="s">
        <v>109</v>
      </c>
      <c r="C16" s="114"/>
      <c r="D16" s="45">
        <f ca="1">IF(AND(B16="Yes",D1&gt;=YEAR(TODAY())),'Tax Calc'!D16*VLOOKUP(MONTH(TODAY()),$I$34:$J$45,2),'Tax Calc'!D16)</f>
        <v>0</v>
      </c>
      <c r="E16" s="98"/>
      <c r="F16" s="66" t="str">
        <f>'Tax Calc'!F16</f>
        <v>Other</v>
      </c>
      <c r="G16" s="45">
        <f>'Tax Calc'!G16</f>
        <v>0</v>
      </c>
      <c r="H16" s="98"/>
      <c r="I16" s="100"/>
      <c r="J16" s="100"/>
      <c r="K16" s="100"/>
      <c r="L16"/>
      <c r="M16"/>
      <c r="N16"/>
    </row>
    <row r="17" spans="1:14" x14ac:dyDescent="0.2">
      <c r="A17" s="246" t="str">
        <f>'Tax Calc'!A17</f>
        <v>Other</v>
      </c>
      <c r="B17" s="114"/>
      <c r="C17" s="114"/>
      <c r="D17" s="45">
        <f>'Tax Calc'!D17</f>
        <v>0</v>
      </c>
      <c r="E17" s="98"/>
      <c r="F17" s="66" t="str">
        <f>'Tax Calc'!F17</f>
        <v>Other</v>
      </c>
      <c r="G17" s="45">
        <f>'Tax Calc'!G17</f>
        <v>0</v>
      </c>
      <c r="H17" s="98"/>
      <c r="I17" s="100"/>
      <c r="J17" s="100"/>
      <c r="K17" s="100"/>
      <c r="L17"/>
      <c r="M17"/>
      <c r="N17"/>
    </row>
    <row r="18" spans="1:14" x14ac:dyDescent="0.2">
      <c r="A18" s="246" t="str">
        <f>'Tax Calc'!A18</f>
        <v>Other</v>
      </c>
      <c r="B18" s="114"/>
      <c r="C18" s="114"/>
      <c r="D18" s="45">
        <f>'Tax Calc'!D18</f>
        <v>0</v>
      </c>
      <c r="E18" s="98"/>
      <c r="F18" s="66" t="str">
        <f>'Tax Calc'!F18</f>
        <v>Other</v>
      </c>
      <c r="G18" s="45">
        <f>'Tax Calc'!G18</f>
        <v>0</v>
      </c>
      <c r="H18" s="98"/>
      <c r="I18" s="100"/>
      <c r="J18" s="100"/>
      <c r="K18" s="100"/>
      <c r="L18"/>
      <c r="M18"/>
      <c r="N18"/>
    </row>
    <row r="19" spans="1:14" x14ac:dyDescent="0.2">
      <c r="A19" s="246" t="str">
        <f>'Tax Calc'!A19</f>
        <v>Other</v>
      </c>
      <c r="B19" s="114"/>
      <c r="C19" s="114"/>
      <c r="D19" s="45">
        <f>'Tax Calc'!D19</f>
        <v>0</v>
      </c>
      <c r="E19" s="98"/>
      <c r="F19" s="66" t="str">
        <f>'Tax Calc'!F19</f>
        <v>Other</v>
      </c>
      <c r="G19" s="45">
        <f>'Tax Calc'!G19</f>
        <v>0</v>
      </c>
      <c r="H19" s="98"/>
      <c r="I19" s="100"/>
      <c r="J19" s="100"/>
      <c r="K19" s="100"/>
      <c r="L19"/>
      <c r="M19"/>
      <c r="N19"/>
    </row>
    <row r="20" spans="1:14" ht="13.5" thickBot="1" x14ac:dyDescent="0.25">
      <c r="A20" s="246" t="str">
        <f>'Tax Calc'!A20</f>
        <v>Other</v>
      </c>
      <c r="B20" s="114"/>
      <c r="C20" s="114"/>
      <c r="D20" s="45">
        <f>'Tax Calc'!D20</f>
        <v>0</v>
      </c>
      <c r="E20" s="98"/>
      <c r="F20" s="67" t="str">
        <f>'Tax Calc'!F20</f>
        <v>Other</v>
      </c>
      <c r="G20" s="68">
        <f>'Tax Calc'!G20</f>
        <v>0</v>
      </c>
      <c r="H20" s="98"/>
      <c r="I20" s="204"/>
      <c r="J20" s="100"/>
      <c r="K20" s="100"/>
      <c r="L20"/>
      <c r="M20"/>
      <c r="N20"/>
    </row>
    <row r="21" spans="1:14" ht="13.5" thickTop="1" x14ac:dyDescent="0.2">
      <c r="A21" s="248" t="s">
        <v>7</v>
      </c>
      <c r="B21" s="160"/>
      <c r="C21" s="160"/>
      <c r="D21" s="63">
        <f ca="1">SUM(D14:D20)</f>
        <v>12500</v>
      </c>
      <c r="E21" s="98"/>
      <c r="F21" s="162" t="s">
        <v>8</v>
      </c>
      <c r="G21" s="46">
        <f>SUM(G14:G20)</f>
        <v>0</v>
      </c>
      <c r="H21" s="98"/>
      <c r="I21" s="100"/>
      <c r="J21" s="100"/>
      <c r="K21" s="100"/>
    </row>
    <row r="22" spans="1:14" x14ac:dyDescent="0.2">
      <c r="A22" s="249" t="s">
        <v>69</v>
      </c>
      <c r="B22" s="163"/>
      <c r="C22" s="163"/>
      <c r="D22" s="64">
        <f>ROUND(IF(AND(J11&lt;DATEVALUE("6/4/1935"),C4="Yes"),IF(IF(AND(C4="Yes",OR(C3&lt;DATEVALUE("6/4/1935"),C5&lt;DATEVALUE("6/4/1935"))),'Tax Bands'!B24,0)-IF(((D11+G21-SUM(D15:D16)-J4-J3/(1-F4))-'Tax Bands'!B26)/2&lt;0,0,((D11+G21-SUM(D15:D16)-J4-J3/(1-F4))-'Tax Bands'!B26)/2)&lt;'Tax Bands'!B27,'Tax Bands'!B27,IF(AND(C4="Yes",OR(C3&lt;DATEVALUE("6/4/1935"),C5&lt;DATEVALUE("6/4/1935"))),'Tax Bands'!B24,0)-IF(((D11+G21-SUM(D15:D16)-J4-J3/(1-F4))-'Tax Bands'!B26)/2&lt;0,0,((D11+G21-SUM(D15:D16)-J4-J3/(1-F4))-'Tax Bands'!B26)/2)),0),2)</f>
        <v>0</v>
      </c>
      <c r="E22" s="100"/>
      <c r="F22" s="100"/>
      <c r="G22" s="100"/>
      <c r="H22" s="98"/>
      <c r="I22" s="100"/>
      <c r="J22" s="100"/>
      <c r="K22" s="100"/>
    </row>
    <row r="23" spans="1:14" x14ac:dyDescent="0.2">
      <c r="A23" s="98"/>
      <c r="B23" s="98"/>
      <c r="C23" s="98"/>
      <c r="D23" s="98"/>
      <c r="E23" s="98"/>
      <c r="F23" s="98"/>
      <c r="G23" s="98"/>
      <c r="H23" s="98"/>
      <c r="I23" s="98"/>
      <c r="J23" s="98"/>
      <c r="K23" s="98"/>
    </row>
    <row r="24" spans="1:14" x14ac:dyDescent="0.2">
      <c r="A24" s="98"/>
      <c r="B24" s="165"/>
      <c r="C24" s="166"/>
      <c r="D24" s="167"/>
      <c r="G24" s="100"/>
      <c r="H24" s="98"/>
      <c r="I24" s="100"/>
      <c r="J24" s="100"/>
      <c r="K24" s="98"/>
    </row>
    <row r="25" spans="1:14" x14ac:dyDescent="0.2">
      <c r="A25" s="236" t="s">
        <v>17</v>
      </c>
      <c r="B25" s="98"/>
      <c r="C25" s="98"/>
      <c r="D25" s="98"/>
      <c r="E25" s="285"/>
      <c r="F25" s="285"/>
      <c r="G25" s="98"/>
      <c r="H25" s="98"/>
      <c r="I25" s="100"/>
      <c r="J25" s="100"/>
      <c r="K25" s="98"/>
    </row>
    <row r="26" spans="1:14" x14ac:dyDescent="0.2">
      <c r="A26" s="237" t="s">
        <v>58</v>
      </c>
      <c r="B26" s="168"/>
      <c r="C26" s="169" t="s">
        <v>57</v>
      </c>
      <c r="D26" s="21">
        <f>'Tax Bands'!A4</f>
        <v>0.2</v>
      </c>
      <c r="E26" s="283">
        <f>'Tax Bands'!A5</f>
        <v>0.4</v>
      </c>
      <c r="F26" s="284"/>
      <c r="G26" s="21"/>
      <c r="H26" s="283">
        <f>'Tax Bands'!B9</f>
        <v>7.4999999999999997E-2</v>
      </c>
      <c r="I26" s="284"/>
      <c r="J26" s="21">
        <f>'Tax Bands'!B10</f>
        <v>0.32500000000000001</v>
      </c>
      <c r="K26" s="275" t="s">
        <v>62</v>
      </c>
      <c r="L26"/>
    </row>
    <row r="27" spans="1:14" x14ac:dyDescent="0.2">
      <c r="A27" s="238" t="s">
        <v>56</v>
      </c>
      <c r="B27" s="168"/>
      <c r="C27" s="50">
        <f ca="1">D7+D8+G21-K27</f>
        <v>0</v>
      </c>
      <c r="D27" s="51">
        <f ca="1">IF(C27&gt;=G4,G4,C27)</f>
        <v>0</v>
      </c>
      <c r="E27" s="276"/>
      <c r="F27" s="278">
        <f ca="1">IF(C27&gt;G4,C27-G4,0)</f>
        <v>0</v>
      </c>
      <c r="G27" s="51"/>
      <c r="H27" s="170"/>
      <c r="I27" s="52"/>
      <c r="J27" s="171"/>
      <c r="K27" s="22">
        <f ca="1">IF(D7+D8+G21&gt;D21,D21,D7+D8+G21)</f>
        <v>0</v>
      </c>
    </row>
    <row r="28" spans="1:14" x14ac:dyDescent="0.2">
      <c r="A28" s="238" t="s">
        <v>60</v>
      </c>
      <c r="B28" s="168"/>
      <c r="C28" s="50">
        <f ca="1">IF(D9-K28&lt;=0,0,D9-K28)</f>
        <v>0</v>
      </c>
      <c r="D28" s="51">
        <f ca="1">IF(D27&gt;=G4,0,IF(D27+C28&gt;=G4,G4-D27,C28))</f>
        <v>0</v>
      </c>
      <c r="E28" s="276"/>
      <c r="F28" s="278">
        <f ca="1">C28-IF(D27&gt;=G4,0,IF(D27+C28&gt;=G4,G4-D27,C28))</f>
        <v>0</v>
      </c>
      <c r="G28" s="171"/>
      <c r="H28" s="170"/>
      <c r="I28" s="52"/>
      <c r="J28" s="171"/>
      <c r="K28" s="22">
        <f ca="1">IF(K27&gt;=D21,IF(G8="H",'Tax Bands'!B13,'Tax Bands'!B12),IF(D7+D8+D9+G21&gt;D21,D21+IF(G8="H",'Tax Bands'!B13,'Tax Bands'!B12)-K27,IF(G8="H",'Tax Bands'!B13,D9)))</f>
        <v>0</v>
      </c>
    </row>
    <row r="29" spans="1:14" x14ac:dyDescent="0.2">
      <c r="A29" s="232" t="s">
        <v>61</v>
      </c>
      <c r="B29" s="168"/>
      <c r="C29" s="50">
        <f ca="1">IF(D10-K29&lt;=0,0,D10-K29)</f>
        <v>0</v>
      </c>
      <c r="D29" s="171"/>
      <c r="E29" s="276"/>
      <c r="F29" s="277"/>
      <c r="G29" s="171"/>
      <c r="H29" s="172"/>
      <c r="I29" s="52">
        <f ca="1">IF(G8="B",C29,IF(C29-(D11+G21-D21-G4)&gt;=0,C29-(D11+G21-D21-G4),0))</f>
        <v>0</v>
      </c>
      <c r="J29" s="51">
        <f ca="1">IF(G8="H",IF(D11+G21-D21-G4&gt;=C29,C29,D11+G21-D21-G4),0)</f>
        <v>0</v>
      </c>
      <c r="K29" s="22">
        <f ca="1">'Tax Bands'!B11+IF(K27+IF(K27&gt;=D21,0,IF(D7+D8+D9+G21&gt;D21,D21-K27,D9))&gt;D21,0,D21-K27-IF(K27&gt;=D21,0,IF(D7+D8+D9+G21&gt;D21,D21-K27,D9)))</f>
        <v>14500</v>
      </c>
    </row>
    <row r="30" spans="1:14" ht="13.5" thickBot="1" x14ac:dyDescent="0.25">
      <c r="A30" s="233" t="s">
        <v>17</v>
      </c>
      <c r="B30" s="168"/>
      <c r="C30" s="50">
        <f ca="1">SUM(C27:C29)</f>
        <v>0</v>
      </c>
      <c r="D30" s="51">
        <f ca="1">SUM(D27:D29)</f>
        <v>0</v>
      </c>
      <c r="E30" s="276"/>
      <c r="F30" s="278">
        <f ca="1">SUM(F27:F29)</f>
        <v>0</v>
      </c>
      <c r="G30" s="51"/>
      <c r="H30" s="170"/>
      <c r="I30" s="52">
        <f ca="1">SUM(I27:I29)</f>
        <v>0</v>
      </c>
      <c r="J30" s="51">
        <f ca="1">SUM(J27:J29)</f>
        <v>0</v>
      </c>
      <c r="K30" s="23">
        <f ca="1">SUM(K27:K29)</f>
        <v>14500</v>
      </c>
    </row>
    <row r="31" spans="1:14" ht="13.5" thickTop="1" x14ac:dyDescent="0.2">
      <c r="A31" s="232" t="s">
        <v>59</v>
      </c>
      <c r="B31" s="168"/>
      <c r="C31" s="50">
        <f ca="1">IF(SUM(D31:J31)-(D22*'Tax Bands'!B28)&lt;D29*'Tax Bands'!B9,D29*'Tax Bands'!B9,SUM(D31:J31)-(D22*'Tax Bands'!B28))</f>
        <v>0</v>
      </c>
      <c r="D31" s="51">
        <f ca="1">ROUND(D30*D26,2)</f>
        <v>0</v>
      </c>
      <c r="E31" s="276"/>
      <c r="F31" s="278">
        <f ca="1">ROUND(F30*E26,2)</f>
        <v>0</v>
      </c>
      <c r="G31" s="51"/>
      <c r="H31" s="170"/>
      <c r="I31" s="52">
        <f ca="1">ROUND(I30*H26,2)</f>
        <v>0</v>
      </c>
      <c r="J31" s="51">
        <f ca="1">ROUND(J30*J26,2)</f>
        <v>0</v>
      </c>
      <c r="K31" s="173" t="s">
        <v>73</v>
      </c>
    </row>
    <row r="32" spans="1:14" x14ac:dyDescent="0.2">
      <c r="A32" s="292" t="s">
        <v>72</v>
      </c>
      <c r="B32" s="293"/>
      <c r="C32" s="24">
        <f>ROUND(D22*'Tax Bands'!B28,2)</f>
        <v>0</v>
      </c>
      <c r="D32" s="100"/>
      <c r="E32" s="100"/>
      <c r="F32" s="100"/>
      <c r="G32" s="98"/>
      <c r="H32" s="98"/>
      <c r="I32" s="98"/>
      <c r="J32" s="98"/>
      <c r="K32" s="22">
        <f ca="1">SUM(D31:J31)</f>
        <v>0</v>
      </c>
    </row>
    <row r="33" spans="1:14" x14ac:dyDescent="0.2">
      <c r="A33" s="98"/>
      <c r="B33" s="98"/>
      <c r="C33" s="98"/>
      <c r="D33" s="100"/>
      <c r="E33" s="100"/>
      <c r="F33" s="98"/>
      <c r="G33" s="146"/>
      <c r="H33" s="98"/>
      <c r="I33" s="98"/>
      <c r="J33" s="98"/>
      <c r="K33" s="98"/>
    </row>
    <row r="34" spans="1:14" x14ac:dyDescent="0.2">
      <c r="A34" s="239" t="s">
        <v>13</v>
      </c>
      <c r="B34" s="174"/>
      <c r="C34" s="49">
        <f ca="1">C31</f>
        <v>0</v>
      </c>
      <c r="D34" s="167"/>
      <c r="E34" s="98"/>
      <c r="F34" s="28" t="s">
        <v>9</v>
      </c>
      <c r="G34" s="146"/>
      <c r="H34" s="98"/>
      <c r="I34" s="200">
        <v>1</v>
      </c>
      <c r="J34" s="201">
        <v>1.2</v>
      </c>
      <c r="K34" s="98"/>
    </row>
    <row r="35" spans="1:14" x14ac:dyDescent="0.2">
      <c r="A35" s="239" t="s">
        <v>14</v>
      </c>
      <c r="B35" s="175"/>
      <c r="C35" s="49">
        <f ca="1">ROUND(C34/12,2)</f>
        <v>0</v>
      </c>
      <c r="D35" s="167"/>
      <c r="E35" s="98"/>
      <c r="F35" s="42" t="s">
        <v>1</v>
      </c>
      <c r="G35" s="48">
        <f ca="1">IF(AND(B7="Yes",J10="OK"),'Tax Calc'!G35*VLOOKUP(MONTH(TODAY()),$I$34:$J$45,2),'Tax Calc'!G35)</f>
        <v>0</v>
      </c>
      <c r="H35" s="98"/>
      <c r="I35" s="200">
        <v>2</v>
      </c>
      <c r="J35" s="201">
        <v>1.0909090909090908</v>
      </c>
      <c r="K35" s="98"/>
    </row>
    <row r="36" spans="1:14" x14ac:dyDescent="0.2">
      <c r="A36" s="240"/>
      <c r="B36" s="146"/>
      <c r="C36" s="177"/>
      <c r="D36" s="177"/>
      <c r="E36" s="98"/>
      <c r="F36" s="91" t="s">
        <v>85</v>
      </c>
      <c r="G36" s="48">
        <f ca="1">IF(AND(B8="Yes",J10="OK"),'Tax Calc'!G36*VLOOKUP(MONTH(TODAY()),$I$34:$J$45,2),'Tax Calc'!G36)</f>
        <v>0</v>
      </c>
      <c r="H36" s="98"/>
      <c r="I36" s="200">
        <v>3</v>
      </c>
      <c r="J36" s="201">
        <v>1</v>
      </c>
      <c r="K36" s="98"/>
    </row>
    <row r="37" spans="1:14" x14ac:dyDescent="0.2">
      <c r="A37" s="239" t="s">
        <v>40</v>
      </c>
      <c r="B37" s="175"/>
      <c r="C37" s="49">
        <f ca="1">D11-C34</f>
        <v>0</v>
      </c>
      <c r="D37" s="167"/>
      <c r="E37" s="98"/>
      <c r="F37" s="178" t="s">
        <v>10</v>
      </c>
      <c r="G37" s="49">
        <f ca="1">SUM(G35:G36)</f>
        <v>0</v>
      </c>
      <c r="H37" s="98"/>
      <c r="I37" s="200">
        <v>4</v>
      </c>
      <c r="J37" s="201">
        <v>12</v>
      </c>
      <c r="K37" s="98"/>
    </row>
    <row r="38" spans="1:14" x14ac:dyDescent="0.2">
      <c r="A38" s="239" t="s">
        <v>41</v>
      </c>
      <c r="B38" s="175"/>
      <c r="C38" s="49">
        <f ca="1">ROUND(C37/12,2)</f>
        <v>0</v>
      </c>
      <c r="D38" s="167"/>
      <c r="E38" s="98"/>
      <c r="F38" s="146"/>
      <c r="G38" s="146"/>
      <c r="H38" s="98"/>
      <c r="I38" s="200">
        <v>5</v>
      </c>
      <c r="J38" s="201">
        <v>6</v>
      </c>
      <c r="K38" s="98"/>
    </row>
    <row r="39" spans="1:14" x14ac:dyDescent="0.2">
      <c r="A39" s="98"/>
      <c r="B39" s="98"/>
      <c r="C39" s="98"/>
      <c r="D39" s="98"/>
      <c r="E39" s="98"/>
      <c r="F39" s="179" t="s">
        <v>53</v>
      </c>
      <c r="G39" s="36">
        <v>0</v>
      </c>
      <c r="H39" s="98"/>
      <c r="I39" s="200">
        <v>6</v>
      </c>
      <c r="J39" s="201">
        <v>4</v>
      </c>
      <c r="K39" s="98"/>
    </row>
    <row r="40" spans="1:14" x14ac:dyDescent="0.2">
      <c r="A40" s="98"/>
      <c r="B40" s="98"/>
      <c r="C40" s="98"/>
      <c r="D40" s="98"/>
      <c r="E40" s="98"/>
      <c r="F40" s="181" t="s">
        <v>54</v>
      </c>
      <c r="G40" s="182"/>
      <c r="H40" s="98"/>
      <c r="I40" s="200">
        <v>7</v>
      </c>
      <c r="J40" s="201">
        <v>3</v>
      </c>
      <c r="K40" s="98"/>
    </row>
    <row r="41" spans="1:14" x14ac:dyDescent="0.2">
      <c r="A41" s="286" t="str">
        <f ca="1">IF(C41&gt;0,"WARNING - Gift Aid tax clawback","")</f>
        <v/>
      </c>
      <c r="B41" s="287"/>
      <c r="C41" s="257">
        <f ca="1">IF(J3/(1-F4)-J3&gt;SUM(D31:F31),J3/(1-F4)-J3-SUM(D31:F31),0)</f>
        <v>0</v>
      </c>
      <c r="D41" s="98"/>
      <c r="E41" s="98"/>
      <c r="F41" s="98"/>
      <c r="G41" s="98"/>
      <c r="H41" s="98"/>
      <c r="I41" s="200">
        <v>8</v>
      </c>
      <c r="J41" s="201">
        <v>2.4</v>
      </c>
      <c r="K41" s="98"/>
    </row>
    <row r="42" spans="1:14" x14ac:dyDescent="0.2">
      <c r="A42"/>
      <c r="B42"/>
      <c r="C42"/>
      <c r="D42" s="180"/>
      <c r="E42" s="100"/>
      <c r="F42" s="112" t="s">
        <v>55</v>
      </c>
      <c r="G42" s="36">
        <v>0</v>
      </c>
      <c r="H42" s="98"/>
      <c r="I42" s="200">
        <v>9</v>
      </c>
      <c r="J42" s="201">
        <v>2</v>
      </c>
      <c r="K42" s="98"/>
    </row>
    <row r="43" spans="1:14" ht="13.5" thickBot="1" x14ac:dyDescent="0.25">
      <c r="A43" s="146"/>
      <c r="B43" s="146"/>
      <c r="C43" s="183"/>
      <c r="D43" s="184"/>
      <c r="E43" s="98"/>
      <c r="F43" s="98"/>
      <c r="G43" s="98"/>
      <c r="H43" s="100"/>
      <c r="I43" s="200">
        <v>10</v>
      </c>
      <c r="J43" s="201">
        <v>1.7142857142857142</v>
      </c>
      <c r="K43" s="98"/>
    </row>
    <row r="44" spans="1:14" ht="13.5" thickBot="1" x14ac:dyDescent="0.25">
      <c r="A44" s="185"/>
      <c r="B44" s="186"/>
      <c r="C44" s="184"/>
      <c r="D44" s="184"/>
      <c r="E44" s="100"/>
      <c r="F44" s="188" t="s">
        <v>11</v>
      </c>
      <c r="G44" s="53">
        <f ca="1">ROUND(C34+IF(J3/(1-F4)-J3&gt;SUM(D31:F31),J3/(1-F4)-J3-SUM(D31:F31),0)-SUM(G35:G36),2)+G39-G42</f>
        <v>0</v>
      </c>
      <c r="H44" s="100"/>
      <c r="I44" s="200">
        <v>11</v>
      </c>
      <c r="J44" s="201">
        <v>1.5</v>
      </c>
      <c r="K44" s="98"/>
    </row>
    <row r="45" spans="1:14" ht="13.5" thickBot="1" x14ac:dyDescent="0.25">
      <c r="A45" s="185"/>
      <c r="B45" s="186"/>
      <c r="C45" s="184"/>
      <c r="D45" s="184"/>
      <c r="E45" s="100"/>
      <c r="F45" s="189" t="s">
        <v>12</v>
      </c>
      <c r="G45" s="190"/>
      <c r="H45" s="100"/>
      <c r="I45" s="200">
        <v>12</v>
      </c>
      <c r="J45" s="201">
        <v>1.3333333333333333</v>
      </c>
      <c r="K45" s="98"/>
    </row>
    <row r="46" spans="1:14" x14ac:dyDescent="0.2">
      <c r="A46" s="187"/>
      <c r="B46" s="186"/>
      <c r="C46" s="184"/>
      <c r="D46" s="184"/>
      <c r="E46" s="100"/>
      <c r="H46" s="100"/>
      <c r="I46" s="100"/>
      <c r="J46" s="100"/>
      <c r="K46" s="98"/>
    </row>
    <row r="47" spans="1:14" x14ac:dyDescent="0.2">
      <c r="A47" s="185"/>
      <c r="B47" s="186"/>
      <c r="C47" s="184"/>
      <c r="D47" s="184"/>
      <c r="E47" s="98"/>
      <c r="H47" s="100"/>
      <c r="I47" s="100"/>
      <c r="J47" s="100"/>
      <c r="K47" s="98"/>
    </row>
    <row r="48" spans="1:14" x14ac:dyDescent="0.2">
      <c r="A48" s="98"/>
      <c r="B48" s="98"/>
      <c r="C48" s="98"/>
      <c r="D48" s="98"/>
      <c r="E48" s="98"/>
      <c r="H48" s="98"/>
      <c r="I48" s="98"/>
      <c r="J48" s="98"/>
      <c r="K48" s="98"/>
      <c r="L48"/>
      <c r="M48"/>
      <c r="N48"/>
    </row>
    <row r="49" spans="1:15" x14ac:dyDescent="0.2">
      <c r="A49" s="98"/>
      <c r="B49" s="98"/>
      <c r="C49" s="98"/>
      <c r="D49" s="98"/>
      <c r="E49" s="98"/>
      <c r="F49" s="98"/>
      <c r="G49" s="98"/>
      <c r="H49" s="98"/>
      <c r="I49" s="98"/>
      <c r="J49" s="98"/>
      <c r="K49" s="98"/>
    </row>
    <row r="50" spans="1:15" x14ac:dyDescent="0.2">
      <c r="A50" s="98"/>
      <c r="B50" s="98"/>
      <c r="C50" s="98"/>
      <c r="D50" s="98"/>
      <c r="E50" s="98"/>
      <c r="F50" s="98"/>
      <c r="G50" s="98"/>
      <c r="H50" s="98"/>
      <c r="I50" s="98"/>
      <c r="J50" s="98"/>
      <c r="K50" s="98"/>
    </row>
    <row r="51" spans="1:15" x14ac:dyDescent="0.2">
      <c r="A51" s="98"/>
      <c r="B51" s="98"/>
      <c r="C51" s="98"/>
    </row>
    <row r="52" spans="1:15" x14ac:dyDescent="0.2">
      <c r="A52" s="100"/>
      <c r="B52" s="100"/>
      <c r="C52" s="100"/>
      <c r="D52"/>
      <c r="E52"/>
      <c r="F52"/>
      <c r="G52"/>
      <c r="H52"/>
      <c r="I52"/>
      <c r="J52"/>
      <c r="K52"/>
      <c r="L52"/>
      <c r="M52"/>
      <c r="N52"/>
      <c r="O52"/>
    </row>
    <row r="53" spans="1:15" x14ac:dyDescent="0.2">
      <c r="A53"/>
      <c r="B53"/>
      <c r="C53"/>
      <c r="D53"/>
      <c r="E53"/>
      <c r="F53"/>
      <c r="G53"/>
      <c r="H53"/>
      <c r="I53"/>
      <c r="J53"/>
      <c r="K53"/>
      <c r="L53"/>
      <c r="M53"/>
      <c r="N53"/>
      <c r="O53"/>
    </row>
    <row r="54" spans="1:15" x14ac:dyDescent="0.2">
      <c r="A54"/>
      <c r="B54"/>
      <c r="C54"/>
      <c r="D54"/>
      <c r="E54"/>
      <c r="F54"/>
      <c r="G54"/>
      <c r="H54"/>
      <c r="I54"/>
      <c r="J54"/>
      <c r="K54"/>
      <c r="L54"/>
      <c r="M54"/>
      <c r="N54"/>
      <c r="O54"/>
    </row>
    <row r="55" spans="1:15" x14ac:dyDescent="0.2">
      <c r="A55"/>
      <c r="B55"/>
      <c r="C55"/>
      <c r="D55"/>
      <c r="E55"/>
      <c r="F55"/>
      <c r="G55"/>
      <c r="H55"/>
      <c r="I55"/>
      <c r="J55"/>
      <c r="K55"/>
      <c r="L55"/>
      <c r="M55"/>
      <c r="N55"/>
      <c r="O55"/>
    </row>
    <row r="56" spans="1:15" x14ac:dyDescent="0.2">
      <c r="A56"/>
      <c r="B56"/>
      <c r="C56"/>
      <c r="D56"/>
      <c r="E56"/>
      <c r="F56"/>
      <c r="G56"/>
      <c r="H56"/>
      <c r="I56"/>
      <c r="J56"/>
      <c r="K56"/>
      <c r="L56"/>
      <c r="M56"/>
      <c r="N56"/>
      <c r="O56"/>
    </row>
    <row r="57" spans="1:15" x14ac:dyDescent="0.2">
      <c r="A57"/>
      <c r="B57"/>
      <c r="C57"/>
      <c r="D57"/>
      <c r="E57"/>
      <c r="F57"/>
      <c r="G57"/>
      <c r="H57"/>
      <c r="I57"/>
      <c r="J57"/>
      <c r="K57"/>
      <c r="L57"/>
      <c r="M57"/>
      <c r="N57"/>
      <c r="O57"/>
    </row>
    <row r="58" spans="1:15" x14ac:dyDescent="0.2">
      <c r="A58"/>
      <c r="B58"/>
      <c r="C58"/>
      <c r="D58"/>
      <c r="E58"/>
      <c r="F58"/>
      <c r="G58"/>
      <c r="H58"/>
      <c r="I58"/>
      <c r="J58"/>
      <c r="K58"/>
      <c r="L58"/>
      <c r="M58"/>
      <c r="N58"/>
      <c r="O58"/>
    </row>
    <row r="59" spans="1:15" x14ac:dyDescent="0.2">
      <c r="A59"/>
      <c r="B59"/>
      <c r="C59"/>
      <c r="D59"/>
      <c r="E59"/>
      <c r="F59"/>
      <c r="G59"/>
      <c r="H59"/>
      <c r="I59"/>
      <c r="J59"/>
      <c r="K59"/>
      <c r="L59"/>
      <c r="M59"/>
      <c r="N59"/>
      <c r="O59"/>
    </row>
    <row r="60" spans="1:15" x14ac:dyDescent="0.2">
      <c r="A60"/>
      <c r="B60"/>
      <c r="C60"/>
      <c r="D60"/>
      <c r="E60"/>
      <c r="F60"/>
      <c r="G60"/>
      <c r="H60"/>
      <c r="I60"/>
      <c r="J60"/>
      <c r="K60"/>
      <c r="L60"/>
      <c r="M60"/>
      <c r="N60"/>
      <c r="O60"/>
    </row>
    <row r="61" spans="1:15" x14ac:dyDescent="0.2">
      <c r="A61"/>
      <c r="B61"/>
      <c r="C61"/>
      <c r="D61"/>
      <c r="E61"/>
      <c r="F61"/>
      <c r="G61"/>
      <c r="H61"/>
      <c r="I61"/>
      <c r="J61"/>
      <c r="K61"/>
      <c r="L61"/>
      <c r="M61"/>
      <c r="N61"/>
      <c r="O61"/>
    </row>
    <row r="62" spans="1:15" x14ac:dyDescent="0.2">
      <c r="A62"/>
      <c r="B62"/>
      <c r="C62"/>
      <c r="D62"/>
      <c r="E62"/>
      <c r="F62"/>
      <c r="G62"/>
      <c r="H62"/>
      <c r="I62"/>
      <c r="J62"/>
      <c r="K62"/>
      <c r="L62"/>
      <c r="M62"/>
      <c r="N62"/>
      <c r="O62"/>
    </row>
    <row r="63" spans="1:15" x14ac:dyDescent="0.2">
      <c r="A63"/>
      <c r="B63"/>
      <c r="C63"/>
      <c r="D63"/>
      <c r="E63"/>
      <c r="F63"/>
      <c r="G63"/>
      <c r="H63"/>
      <c r="I63"/>
      <c r="J63"/>
      <c r="K63"/>
      <c r="L63"/>
      <c r="M63"/>
      <c r="N63"/>
      <c r="O63"/>
    </row>
    <row r="64" spans="1:15" x14ac:dyDescent="0.2">
      <c r="A64"/>
      <c r="B64"/>
      <c r="C64"/>
      <c r="D64"/>
      <c r="E64"/>
      <c r="F64"/>
      <c r="G64"/>
      <c r="H64"/>
      <c r="I64"/>
      <c r="J64"/>
      <c r="K64"/>
      <c r="L64"/>
      <c r="M64"/>
      <c r="N64"/>
      <c r="O64"/>
    </row>
    <row r="65" spans="1:15" x14ac:dyDescent="0.2">
      <c r="A65"/>
      <c r="B65"/>
      <c r="C65"/>
      <c r="D65"/>
      <c r="E65"/>
      <c r="F65"/>
      <c r="G65"/>
      <c r="H65"/>
      <c r="I65"/>
      <c r="J65"/>
      <c r="K65"/>
      <c r="L65"/>
      <c r="M65"/>
      <c r="N65"/>
      <c r="O65"/>
    </row>
    <row r="66" spans="1:15" x14ac:dyDescent="0.2">
      <c r="A66"/>
      <c r="B66"/>
      <c r="C66"/>
      <c r="D66"/>
      <c r="E66"/>
      <c r="F66"/>
      <c r="G66"/>
      <c r="H66"/>
      <c r="I66"/>
      <c r="J66"/>
      <c r="K66"/>
      <c r="L66"/>
      <c r="M66"/>
      <c r="N66"/>
      <c r="O66"/>
    </row>
    <row r="67" spans="1:15" x14ac:dyDescent="0.2">
      <c r="A67"/>
      <c r="B67"/>
      <c r="C67"/>
      <c r="D67"/>
      <c r="E67"/>
      <c r="F67"/>
      <c r="G67"/>
      <c r="H67"/>
      <c r="I67"/>
      <c r="J67"/>
      <c r="K67"/>
      <c r="L67"/>
      <c r="M67"/>
      <c r="N67"/>
      <c r="O67"/>
    </row>
    <row r="68" spans="1:15" x14ac:dyDescent="0.2">
      <c r="A68"/>
      <c r="B68"/>
      <c r="C68"/>
      <c r="D68"/>
      <c r="E68" s="9"/>
      <c r="H68" s="9"/>
      <c r="L68" s="17"/>
      <c r="M68"/>
      <c r="N68"/>
    </row>
    <row r="69" spans="1:15" x14ac:dyDescent="0.2">
      <c r="A69" s="12"/>
      <c r="B69" s="11"/>
      <c r="C69" s="11"/>
      <c r="D69" s="10"/>
      <c r="E69" s="9"/>
      <c r="F69" s="9"/>
      <c r="G69" s="9"/>
      <c r="H69" s="9"/>
      <c r="L69" s="17"/>
      <c r="M69"/>
      <c r="N69"/>
    </row>
    <row r="70" spans="1:15" x14ac:dyDescent="0.2">
      <c r="E70" s="9"/>
      <c r="F70" s="9"/>
      <c r="G70" s="9"/>
      <c r="H70" s="9"/>
      <c r="L70" s="17"/>
      <c r="M70"/>
      <c r="N70"/>
    </row>
    <row r="71" spans="1:15" x14ac:dyDescent="0.2">
      <c r="E71" s="7"/>
      <c r="F71" s="7"/>
      <c r="G71" s="7"/>
      <c r="H71" s="7"/>
      <c r="L71" s="17"/>
      <c r="M71"/>
      <c r="N71"/>
    </row>
    <row r="72" spans="1:15" x14ac:dyDescent="0.2">
      <c r="A72" s="12"/>
      <c r="B72" s="7"/>
      <c r="C72" s="7"/>
      <c r="D72" s="10"/>
      <c r="E72" s="7"/>
      <c r="F72" s="7"/>
      <c r="G72" s="7"/>
      <c r="H72" s="7"/>
      <c r="L72" s="17"/>
      <c r="M72"/>
      <c r="N72"/>
    </row>
    <row r="73" spans="1:15" x14ac:dyDescent="0.2">
      <c r="A73" s="11"/>
      <c r="B73" s="7"/>
      <c r="C73" s="7"/>
      <c r="D73" s="6"/>
      <c r="E73" s="7"/>
      <c r="F73" s="7"/>
      <c r="G73" s="7"/>
      <c r="H73" s="7"/>
      <c r="L73" s="17"/>
      <c r="M73"/>
      <c r="N73"/>
    </row>
    <row r="74" spans="1:15" x14ac:dyDescent="0.2">
      <c r="A74" s="12"/>
      <c r="B74"/>
      <c r="C74"/>
      <c r="D74" s="10"/>
      <c r="E74"/>
      <c r="F74"/>
      <c r="G74"/>
      <c r="H74"/>
      <c r="K74"/>
      <c r="L74"/>
      <c r="M74"/>
      <c r="N74"/>
    </row>
    <row r="75" spans="1:15" x14ac:dyDescent="0.2">
      <c r="A75" s="12"/>
      <c r="B75"/>
      <c r="C75"/>
      <c r="D75" s="10"/>
      <c r="E75"/>
      <c r="H75"/>
      <c r="I75"/>
      <c r="J75"/>
      <c r="K75"/>
      <c r="L75"/>
      <c r="M75"/>
      <c r="N75"/>
    </row>
    <row r="76" spans="1:15" x14ac:dyDescent="0.2">
      <c r="A76"/>
      <c r="B76"/>
      <c r="C76"/>
      <c r="D76"/>
      <c r="E76"/>
      <c r="H76"/>
      <c r="I76"/>
      <c r="J76"/>
      <c r="K76"/>
      <c r="L76"/>
      <c r="M76"/>
      <c r="N76"/>
    </row>
    <row r="77" spans="1:15" x14ac:dyDescent="0.2">
      <c r="A77"/>
      <c r="B77"/>
      <c r="C77"/>
      <c r="D77"/>
      <c r="E77"/>
      <c r="F77"/>
      <c r="G77"/>
      <c r="H77"/>
      <c r="I77"/>
      <c r="J77"/>
      <c r="K77"/>
      <c r="L77"/>
      <c r="M77"/>
      <c r="N77"/>
    </row>
    <row r="78" spans="1:15" x14ac:dyDescent="0.2">
      <c r="A78"/>
      <c r="B78"/>
      <c r="C78"/>
      <c r="D78"/>
      <c r="E78"/>
      <c r="F78"/>
      <c r="G78"/>
      <c r="H78"/>
      <c r="I78"/>
      <c r="J78"/>
      <c r="K78"/>
      <c r="L78"/>
      <c r="M78"/>
      <c r="N78"/>
    </row>
  </sheetData>
  <sheetProtection algorithmName="SHA-512" hashValue="aEVAZFGqkHRxJSieXNNOAFGxP/H8aWjee/lJIX5iMmzaBy+VLRJQT7TSfsLYKJFywocYGKTjG7/VH1oXzKhqSg==" saltValue="JZCWGBNKs5UiiXzSuPS+1A==" spinCount="100000" sheet="1" selectLockedCells="1"/>
  <mergeCells count="8">
    <mergeCell ref="H26:I26"/>
    <mergeCell ref="E25:F25"/>
    <mergeCell ref="A41:B41"/>
    <mergeCell ref="A3:B3"/>
    <mergeCell ref="A4:B4"/>
    <mergeCell ref="A32:B32"/>
    <mergeCell ref="A5:B5"/>
    <mergeCell ref="E26:F26"/>
  </mergeCells>
  <phoneticPr fontId="0" type="noConversion"/>
  <conditionalFormatting sqref="C5">
    <cfRule type="expression" dxfId="5" priority="19" stopIfTrue="1">
      <formula>AND(C4="Yes",OR(ISTEXT(C5),ISBLANK(C5),C5&lt;16))</formula>
    </cfRule>
  </conditionalFormatting>
  <conditionalFormatting sqref="B47">
    <cfRule type="cellIs" dxfId="4" priority="20" stopIfTrue="1" operator="lessThan">
      <formula>0</formula>
    </cfRule>
  </conditionalFormatting>
  <conditionalFormatting sqref="A41">
    <cfRule type="expression" dxfId="3" priority="2" stopIfTrue="1">
      <formula>C41&gt;0</formula>
    </cfRule>
  </conditionalFormatting>
  <conditionalFormatting sqref="C41">
    <cfRule type="cellIs" dxfId="2" priority="1" stopIfTrue="1" operator="lessThanOrEqual">
      <formula>0</formula>
    </cfRule>
  </conditionalFormatting>
  <dataValidations count="1">
    <dataValidation type="list" showInputMessage="1" showErrorMessage="1" error="You can only have Yes or No in this cell" prompt="Select Yes or No from the dropdown list." sqref="B16 J5 B7:B10" xr:uid="{00000000-0002-0000-0100-000000000000}">
      <formula1>"No,Yes"</formula1>
    </dataValidation>
  </dataValidations>
  <printOptions horizontalCentered="1" verticalCentered="1"/>
  <pageMargins left="0.6692913385826772" right="0.6692913385826772" top="0.31496062992125984" bottom="0.51181102362204722" header="0.19685039370078741" footer="0.23622047244094491"/>
  <pageSetup paperSize="9" scale="84" orientation="landscape" horizontalDpi="360" verticalDpi="360" r:id="rId1"/>
  <headerFooter alignWithMargins="0">
    <oddFooter>&amp;L&amp;F &amp;A&amp;CPage &amp;P of &amp;N&amp;RIssue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I54"/>
  <sheetViews>
    <sheetView showGridLines="0" showRowColHeaders="0" workbookViewId="0">
      <selection activeCell="B4" sqref="B4"/>
    </sheetView>
  </sheetViews>
  <sheetFormatPr defaultRowHeight="12.75" x14ac:dyDescent="0.2"/>
  <cols>
    <col min="1" max="1" width="25.85546875" customWidth="1"/>
    <col min="2" max="2" width="14.42578125" customWidth="1"/>
    <col min="3" max="3" width="13" customWidth="1"/>
    <col min="4" max="4" width="7.28515625" customWidth="1"/>
    <col min="5" max="5" width="19.5703125" customWidth="1"/>
    <col min="6" max="6" width="13.42578125" customWidth="1"/>
    <col min="7" max="7" width="11.85546875" customWidth="1"/>
    <col min="8" max="8" width="14" customWidth="1"/>
    <col min="9" max="9" width="15.28515625" customWidth="1"/>
    <col min="10" max="10" width="12.5703125" customWidth="1"/>
    <col min="11" max="11" width="11.85546875" customWidth="1"/>
  </cols>
  <sheetData>
    <row r="1" spans="1:9" ht="15.75" x14ac:dyDescent="0.2">
      <c r="A1" s="118" t="s">
        <v>44</v>
      </c>
      <c r="B1" s="100"/>
      <c r="C1" s="100"/>
      <c r="D1" s="298" t="s">
        <v>101</v>
      </c>
      <c r="E1" s="299"/>
      <c r="F1" s="208">
        <f>'Tax Calc'!D1</f>
        <v>2020</v>
      </c>
      <c r="G1" s="296" t="str">
        <f>'Tax Calc'!F1</f>
        <v>Name</v>
      </c>
      <c r="H1" s="297"/>
      <c r="I1" s="27" t="str">
        <f>'Tax Calc'!J1</f>
        <v>© 2020 - R G Rolfe</v>
      </c>
    </row>
    <row r="2" spans="1:9" ht="13.5" thickBot="1" x14ac:dyDescent="0.25">
      <c r="A2" s="100"/>
      <c r="B2" s="100"/>
      <c r="C2" s="100"/>
      <c r="D2" s="100"/>
      <c r="E2" s="100"/>
      <c r="F2" s="100"/>
      <c r="G2" s="100"/>
      <c r="H2" s="100"/>
    </row>
    <row r="3" spans="1:9" ht="39" thickBot="1" x14ac:dyDescent="0.25">
      <c r="A3" s="230" t="s">
        <v>16</v>
      </c>
      <c r="B3" s="102" t="s">
        <v>17</v>
      </c>
      <c r="C3" s="103" t="s">
        <v>9</v>
      </c>
      <c r="D3" s="100"/>
      <c r="E3" s="120" t="s">
        <v>86</v>
      </c>
      <c r="F3" s="103" t="s">
        <v>32</v>
      </c>
      <c r="G3" s="100"/>
      <c r="H3" s="100"/>
    </row>
    <row r="4" spans="1:9" x14ac:dyDescent="0.2">
      <c r="A4" s="220" t="s">
        <v>19</v>
      </c>
      <c r="B4" s="3"/>
      <c r="C4" s="5"/>
      <c r="D4" s="100"/>
      <c r="E4" s="95"/>
      <c r="F4" s="5"/>
      <c r="G4" s="100"/>
      <c r="H4" s="100"/>
    </row>
    <row r="5" spans="1:9" x14ac:dyDescent="0.2">
      <c r="A5" s="220" t="s">
        <v>20</v>
      </c>
      <c r="B5" s="3"/>
      <c r="C5" s="5"/>
      <c r="D5" s="100"/>
      <c r="E5" s="15"/>
      <c r="F5" s="14"/>
      <c r="G5" s="100"/>
      <c r="H5" s="100"/>
    </row>
    <row r="6" spans="1:9" x14ac:dyDescent="0.2">
      <c r="A6" s="220" t="s">
        <v>21</v>
      </c>
      <c r="B6" s="3"/>
      <c r="C6" s="5"/>
      <c r="D6" s="100"/>
      <c r="E6" s="15"/>
      <c r="F6" s="14"/>
      <c r="G6" s="100"/>
      <c r="H6" s="100"/>
    </row>
    <row r="7" spans="1:9" x14ac:dyDescent="0.2">
      <c r="A7" s="220" t="s">
        <v>22</v>
      </c>
      <c r="B7" s="3"/>
      <c r="C7" s="5"/>
      <c r="D7" s="100"/>
      <c r="E7" s="15"/>
      <c r="F7" s="14"/>
      <c r="G7" s="100"/>
      <c r="H7" s="100"/>
    </row>
    <row r="8" spans="1:9" x14ac:dyDescent="0.2">
      <c r="A8" s="220" t="s">
        <v>23</v>
      </c>
      <c r="B8" s="3"/>
      <c r="C8" s="5"/>
      <c r="D8" s="100"/>
      <c r="E8" s="15"/>
      <c r="F8" s="14"/>
      <c r="G8" s="100"/>
      <c r="H8" s="100"/>
    </row>
    <row r="9" spans="1:9" x14ac:dyDescent="0.2">
      <c r="A9" s="220" t="s">
        <v>24</v>
      </c>
      <c r="B9" s="3"/>
      <c r="C9" s="5"/>
      <c r="D9" s="100"/>
      <c r="E9" s="15"/>
      <c r="F9" s="14"/>
      <c r="G9" s="100"/>
      <c r="H9" s="100"/>
    </row>
    <row r="10" spans="1:9" x14ac:dyDescent="0.2">
      <c r="A10" s="220" t="s">
        <v>25</v>
      </c>
      <c r="B10" s="3"/>
      <c r="C10" s="5"/>
      <c r="D10" s="100"/>
      <c r="E10" s="15"/>
      <c r="F10" s="14"/>
      <c r="G10" s="100"/>
      <c r="H10" s="100"/>
    </row>
    <row r="11" spans="1:9" x14ac:dyDescent="0.2">
      <c r="A11" s="220" t="s">
        <v>26</v>
      </c>
      <c r="B11" s="3"/>
      <c r="C11" s="5"/>
      <c r="D11" s="100"/>
      <c r="E11" s="15"/>
      <c r="F11" s="14"/>
      <c r="G11" s="100"/>
      <c r="H11" s="100"/>
    </row>
    <row r="12" spans="1:9" x14ac:dyDescent="0.2">
      <c r="A12" s="220" t="s">
        <v>27</v>
      </c>
      <c r="B12" s="3"/>
      <c r="C12" s="5"/>
      <c r="D12" s="100"/>
      <c r="E12" s="15"/>
      <c r="F12" s="14"/>
      <c r="G12" s="100"/>
      <c r="H12" s="100"/>
    </row>
    <row r="13" spans="1:9" x14ac:dyDescent="0.2">
      <c r="A13" s="220" t="s">
        <v>28</v>
      </c>
      <c r="B13" s="3"/>
      <c r="C13" s="5"/>
      <c r="D13" s="100"/>
      <c r="E13" s="15"/>
      <c r="F13" s="14"/>
      <c r="G13" s="100"/>
      <c r="H13" s="100"/>
    </row>
    <row r="14" spans="1:9" x14ac:dyDescent="0.2">
      <c r="A14" s="220" t="s">
        <v>29</v>
      </c>
      <c r="B14" s="3"/>
      <c r="C14" s="5"/>
      <c r="D14" s="100"/>
      <c r="E14" s="15"/>
      <c r="F14" s="14"/>
      <c r="G14" s="100"/>
      <c r="H14" s="100"/>
    </row>
    <row r="15" spans="1:9" ht="13.5" thickBot="1" x14ac:dyDescent="0.25">
      <c r="A15" s="221" t="s">
        <v>30</v>
      </c>
      <c r="B15" s="81"/>
      <c r="C15" s="82"/>
      <c r="D15" s="100"/>
      <c r="E15" s="85"/>
      <c r="F15" s="86"/>
      <c r="G15" s="100"/>
      <c r="H15" s="100"/>
    </row>
    <row r="16" spans="1:9" ht="14.25" thickTop="1" thickBot="1" x14ac:dyDescent="0.25">
      <c r="A16" s="222" t="s">
        <v>10</v>
      </c>
      <c r="B16" s="83">
        <f>ROUND(SUM(B4:B15),2)</f>
        <v>0</v>
      </c>
      <c r="C16" s="84">
        <f>ROUND(SUM(C4:C15),2)</f>
        <v>0</v>
      </c>
      <c r="D16" s="100"/>
      <c r="E16" s="104" t="s">
        <v>10</v>
      </c>
      <c r="F16" s="84">
        <f>ROUND(SUM(F4:F15),2)</f>
        <v>0</v>
      </c>
      <c r="G16" s="100"/>
      <c r="H16" s="100"/>
    </row>
    <row r="17" spans="1:8" x14ac:dyDescent="0.2">
      <c r="A17" s="100"/>
      <c r="B17" s="100"/>
      <c r="C17" s="100"/>
      <c r="D17" s="100"/>
      <c r="E17" s="100"/>
      <c r="F17" s="100"/>
      <c r="G17" s="100"/>
      <c r="H17" s="100"/>
    </row>
    <row r="18" spans="1:8" ht="13.5" thickBot="1" x14ac:dyDescent="0.25">
      <c r="A18" s="100"/>
      <c r="B18" s="123"/>
      <c r="C18" s="123"/>
      <c r="D18" s="100"/>
      <c r="E18" s="100"/>
      <c r="F18" s="100"/>
      <c r="G18" s="100"/>
      <c r="H18" s="100"/>
    </row>
    <row r="19" spans="1:8" ht="33.75" customHeight="1" thickBot="1" x14ac:dyDescent="0.25">
      <c r="A19" s="101" t="s">
        <v>87</v>
      </c>
      <c r="B19" s="102" t="s">
        <v>17</v>
      </c>
      <c r="C19" s="103" t="s">
        <v>9</v>
      </c>
      <c r="D19" s="100"/>
      <c r="E19" s="101" t="s">
        <v>79</v>
      </c>
      <c r="F19" s="103" t="s">
        <v>80</v>
      </c>
      <c r="G19" s="100"/>
      <c r="H19" s="100"/>
    </row>
    <row r="20" spans="1:8" x14ac:dyDescent="0.2">
      <c r="A20" s="220" t="s">
        <v>19</v>
      </c>
      <c r="B20" s="3"/>
      <c r="C20" s="5"/>
      <c r="D20" s="100"/>
      <c r="E20" s="121" t="s">
        <v>83</v>
      </c>
      <c r="F20" s="5"/>
      <c r="G20" s="100"/>
      <c r="H20" s="100"/>
    </row>
    <row r="21" spans="1:8" x14ac:dyDescent="0.2">
      <c r="A21" s="220" t="s">
        <v>20</v>
      </c>
      <c r="B21" s="3"/>
      <c r="C21" s="5"/>
      <c r="D21" s="100"/>
      <c r="E21" s="121" t="s">
        <v>20</v>
      </c>
      <c r="F21" s="5"/>
      <c r="G21" s="100"/>
      <c r="H21" s="100"/>
    </row>
    <row r="22" spans="1:8" x14ac:dyDescent="0.2">
      <c r="A22" s="220" t="s">
        <v>21</v>
      </c>
      <c r="B22" s="3"/>
      <c r="C22" s="5"/>
      <c r="D22" s="100"/>
      <c r="E22" s="121" t="s">
        <v>21</v>
      </c>
      <c r="F22" s="5"/>
      <c r="G22" s="100"/>
      <c r="H22" s="100"/>
    </row>
    <row r="23" spans="1:8" x14ac:dyDescent="0.2">
      <c r="A23" s="220" t="s">
        <v>22</v>
      </c>
      <c r="B23" s="3"/>
      <c r="C23" s="5"/>
      <c r="D23" s="100"/>
      <c r="E23" s="121" t="s">
        <v>22</v>
      </c>
      <c r="F23" s="5"/>
      <c r="G23" s="100"/>
      <c r="H23" s="100"/>
    </row>
    <row r="24" spans="1:8" x14ac:dyDescent="0.2">
      <c r="A24" s="220" t="s">
        <v>23</v>
      </c>
      <c r="B24" s="3"/>
      <c r="C24" s="5"/>
      <c r="D24" s="100"/>
      <c r="E24" s="121" t="s">
        <v>23</v>
      </c>
      <c r="F24" s="5"/>
      <c r="G24" s="100"/>
      <c r="H24" s="100"/>
    </row>
    <row r="25" spans="1:8" x14ac:dyDescent="0.2">
      <c r="A25" s="220" t="s">
        <v>24</v>
      </c>
      <c r="B25" s="3"/>
      <c r="C25" s="5"/>
      <c r="D25" s="100"/>
      <c r="E25" s="121" t="s">
        <v>24</v>
      </c>
      <c r="F25" s="5"/>
      <c r="G25" s="100"/>
      <c r="H25" s="100"/>
    </row>
    <row r="26" spans="1:8" x14ac:dyDescent="0.2">
      <c r="A26" s="220" t="s">
        <v>25</v>
      </c>
      <c r="B26" s="3"/>
      <c r="C26" s="5"/>
      <c r="D26" s="100"/>
      <c r="E26" s="121" t="s">
        <v>25</v>
      </c>
      <c r="F26" s="5"/>
      <c r="G26" s="100"/>
      <c r="H26" s="100"/>
    </row>
    <row r="27" spans="1:8" x14ac:dyDescent="0.2">
      <c r="A27" s="220" t="s">
        <v>26</v>
      </c>
      <c r="B27" s="3"/>
      <c r="C27" s="5"/>
      <c r="D27" s="100"/>
      <c r="E27" s="121" t="s">
        <v>26</v>
      </c>
      <c r="F27" s="5"/>
      <c r="G27" s="100"/>
      <c r="H27" s="100"/>
    </row>
    <row r="28" spans="1:8" x14ac:dyDescent="0.2">
      <c r="A28" s="220" t="s">
        <v>27</v>
      </c>
      <c r="B28" s="3"/>
      <c r="C28" s="5"/>
      <c r="D28" s="100"/>
      <c r="E28" s="121" t="s">
        <v>27</v>
      </c>
      <c r="F28" s="5"/>
      <c r="G28" s="100"/>
      <c r="H28" s="100"/>
    </row>
    <row r="29" spans="1:8" x14ac:dyDescent="0.2">
      <c r="A29" s="220" t="s">
        <v>28</v>
      </c>
      <c r="B29" s="3"/>
      <c r="C29" s="5"/>
      <c r="D29" s="100"/>
      <c r="E29" s="121" t="s">
        <v>28</v>
      </c>
      <c r="F29" s="5"/>
      <c r="G29" s="100"/>
      <c r="H29" s="100"/>
    </row>
    <row r="30" spans="1:8" x14ac:dyDescent="0.2">
      <c r="A30" s="220" t="s">
        <v>29</v>
      </c>
      <c r="B30" s="3"/>
      <c r="C30" s="5"/>
      <c r="D30" s="100"/>
      <c r="E30" s="121" t="s">
        <v>29</v>
      </c>
      <c r="F30" s="5"/>
      <c r="G30" s="100"/>
      <c r="H30" s="100"/>
    </row>
    <row r="31" spans="1:8" ht="13.5" thickBot="1" x14ac:dyDescent="0.25">
      <c r="A31" s="221" t="s">
        <v>30</v>
      </c>
      <c r="B31" s="3"/>
      <c r="C31" s="5"/>
      <c r="D31" s="100"/>
      <c r="E31" s="121" t="s">
        <v>30</v>
      </c>
      <c r="F31" s="5"/>
      <c r="G31" s="100"/>
      <c r="H31" s="100"/>
    </row>
    <row r="32" spans="1:8" ht="14.25" thickTop="1" thickBot="1" x14ac:dyDescent="0.25">
      <c r="A32" s="231" t="s">
        <v>10</v>
      </c>
      <c r="B32" s="83">
        <f>ROUND(SUM(B20:B31),2)</f>
        <v>0</v>
      </c>
      <c r="C32" s="84">
        <f>SUM(C20:C31)</f>
        <v>0</v>
      </c>
      <c r="D32" s="100"/>
      <c r="E32" s="122" t="s">
        <v>19</v>
      </c>
      <c r="F32" s="82"/>
      <c r="G32" s="100"/>
      <c r="H32" s="100"/>
    </row>
    <row r="33" spans="1:8" ht="14.25" thickTop="1" thickBot="1" x14ac:dyDescent="0.25">
      <c r="A33" s="100"/>
      <c r="B33" s="100"/>
      <c r="C33" s="100"/>
      <c r="D33" s="100"/>
      <c r="E33" s="124" t="s">
        <v>10</v>
      </c>
      <c r="F33" s="84">
        <f>ROUND(SUM(F20:F32),2)</f>
        <v>0</v>
      </c>
      <c r="G33" s="100"/>
      <c r="H33" s="100"/>
    </row>
    <row r="34" spans="1:8" x14ac:dyDescent="0.2">
      <c r="A34" s="100"/>
      <c r="B34" s="100"/>
      <c r="C34" s="100"/>
      <c r="D34" s="100"/>
      <c r="E34" s="100"/>
      <c r="F34" s="100"/>
      <c r="G34" s="100"/>
      <c r="H34" s="100"/>
    </row>
    <row r="35" spans="1:8" ht="13.5" thickBot="1" x14ac:dyDescent="0.25">
      <c r="A35" s="100"/>
      <c r="B35" s="100"/>
      <c r="C35" s="100"/>
      <c r="D35" s="100"/>
      <c r="E35" s="100"/>
      <c r="F35" s="100"/>
      <c r="G35" s="100"/>
      <c r="H35" s="100"/>
    </row>
    <row r="36" spans="1:8" ht="26.25" thickBot="1" x14ac:dyDescent="0.25">
      <c r="A36" s="227" t="s">
        <v>84</v>
      </c>
      <c r="B36" s="102" t="s">
        <v>80</v>
      </c>
      <c r="C36" s="103" t="s">
        <v>9</v>
      </c>
      <c r="D36" s="100"/>
      <c r="E36" s="100"/>
      <c r="F36" s="100"/>
      <c r="G36" s="100"/>
      <c r="H36" s="100"/>
    </row>
    <row r="37" spans="1:8" x14ac:dyDescent="0.2">
      <c r="A37" s="220" t="s">
        <v>19</v>
      </c>
      <c r="B37" s="3"/>
      <c r="C37" s="5"/>
      <c r="D37" s="100"/>
      <c r="E37" s="100"/>
      <c r="F37" s="100"/>
      <c r="G37" s="100"/>
      <c r="H37" s="100"/>
    </row>
    <row r="38" spans="1:8" x14ac:dyDescent="0.2">
      <c r="A38" s="220" t="s">
        <v>20</v>
      </c>
      <c r="B38" s="13"/>
      <c r="C38" s="14"/>
      <c r="D38" s="100"/>
      <c r="E38" s="100"/>
      <c r="F38" s="100"/>
      <c r="G38" s="100"/>
      <c r="H38" s="100"/>
    </row>
    <row r="39" spans="1:8" x14ac:dyDescent="0.2">
      <c r="A39" s="220" t="s">
        <v>21</v>
      </c>
      <c r="B39" s="13"/>
      <c r="C39" s="14"/>
      <c r="D39" s="100"/>
      <c r="E39" s="100"/>
      <c r="F39" s="100"/>
      <c r="G39" s="100"/>
      <c r="H39" s="100"/>
    </row>
    <row r="40" spans="1:8" x14ac:dyDescent="0.2">
      <c r="A40" s="220" t="s">
        <v>22</v>
      </c>
      <c r="B40" s="13"/>
      <c r="C40" s="14"/>
      <c r="D40" s="100"/>
      <c r="E40" s="100"/>
      <c r="F40" s="100"/>
      <c r="G40" s="100"/>
      <c r="H40" s="100"/>
    </row>
    <row r="41" spans="1:8" x14ac:dyDescent="0.2">
      <c r="A41" s="220" t="s">
        <v>23</v>
      </c>
      <c r="B41" s="3"/>
      <c r="C41" s="5"/>
      <c r="D41" s="100"/>
      <c r="E41" s="100"/>
      <c r="F41" s="100"/>
      <c r="G41" s="100"/>
      <c r="H41" s="100"/>
    </row>
    <row r="42" spans="1:8" x14ac:dyDescent="0.2">
      <c r="A42" s="220" t="s">
        <v>24</v>
      </c>
      <c r="B42" s="3"/>
      <c r="C42" s="5"/>
      <c r="D42" s="100"/>
      <c r="E42" s="100"/>
      <c r="F42" s="100"/>
      <c r="G42" s="100"/>
      <c r="H42" s="100"/>
    </row>
    <row r="43" spans="1:8" x14ac:dyDescent="0.2">
      <c r="A43" s="220" t="s">
        <v>25</v>
      </c>
      <c r="B43" s="3"/>
      <c r="C43" s="5"/>
      <c r="D43" s="100"/>
      <c r="E43" s="100"/>
      <c r="F43" s="100"/>
      <c r="G43" s="100"/>
      <c r="H43" s="100"/>
    </row>
    <row r="44" spans="1:8" x14ac:dyDescent="0.2">
      <c r="A44" s="220" t="s">
        <v>26</v>
      </c>
      <c r="B44" s="3"/>
      <c r="C44" s="5"/>
      <c r="D44" s="100"/>
      <c r="E44" s="100"/>
      <c r="F44" s="100"/>
      <c r="G44" s="100"/>
      <c r="H44" s="100"/>
    </row>
    <row r="45" spans="1:8" x14ac:dyDescent="0.2">
      <c r="A45" s="220" t="s">
        <v>27</v>
      </c>
      <c r="B45" s="3"/>
      <c r="C45" s="5"/>
      <c r="D45" s="100"/>
      <c r="E45" s="100"/>
      <c r="F45" s="100"/>
      <c r="G45" s="100"/>
      <c r="H45" s="100"/>
    </row>
    <row r="46" spans="1:8" x14ac:dyDescent="0.2">
      <c r="A46" s="220" t="s">
        <v>28</v>
      </c>
      <c r="B46" s="3"/>
      <c r="C46" s="5"/>
      <c r="D46" s="100"/>
      <c r="E46" s="100"/>
      <c r="F46" s="100"/>
      <c r="G46" s="100"/>
      <c r="H46" s="100"/>
    </row>
    <row r="47" spans="1:8" x14ac:dyDescent="0.2">
      <c r="A47" s="220" t="s">
        <v>29</v>
      </c>
      <c r="B47" s="3"/>
      <c r="C47" s="5"/>
      <c r="D47" s="100"/>
      <c r="E47" s="100"/>
      <c r="F47" s="100"/>
      <c r="G47" s="100"/>
      <c r="H47" s="100"/>
    </row>
    <row r="48" spans="1:8" ht="13.5" thickBot="1" x14ac:dyDescent="0.25">
      <c r="A48" s="221" t="s">
        <v>30</v>
      </c>
      <c r="B48" s="81"/>
      <c r="C48" s="82"/>
      <c r="D48" s="100"/>
      <c r="E48" s="100"/>
      <c r="F48" s="100"/>
      <c r="G48" s="100"/>
      <c r="H48" s="100"/>
    </row>
    <row r="49" spans="1:8" ht="14.25" thickTop="1" thickBot="1" x14ac:dyDescent="0.25">
      <c r="A49" s="231" t="s">
        <v>10</v>
      </c>
      <c r="B49" s="83">
        <f>ROUND(SUM(B37:B48),2)</f>
        <v>0</v>
      </c>
      <c r="C49" s="84">
        <f>ROUND(SUM(C37:C48),2)</f>
        <v>0</v>
      </c>
      <c r="D49" s="100"/>
      <c r="E49" s="100"/>
      <c r="F49" s="100"/>
      <c r="G49" s="100"/>
      <c r="H49" s="100"/>
    </row>
    <row r="50" spans="1:8" x14ac:dyDescent="0.2">
      <c r="A50" s="100"/>
      <c r="B50" s="100"/>
      <c r="C50" s="100"/>
      <c r="D50" s="100"/>
      <c r="E50" s="100"/>
      <c r="F50" s="100"/>
      <c r="G50" s="100"/>
      <c r="H50" s="100"/>
    </row>
    <row r="51" spans="1:8" x14ac:dyDescent="0.2">
      <c r="A51" s="100"/>
      <c r="B51" s="100"/>
      <c r="C51" s="100"/>
      <c r="D51" s="100"/>
      <c r="E51" s="100"/>
      <c r="F51" s="100"/>
      <c r="G51" s="100"/>
      <c r="H51" s="100"/>
    </row>
    <row r="52" spans="1:8" x14ac:dyDescent="0.2">
      <c r="A52" s="100"/>
      <c r="B52" s="100"/>
      <c r="C52" s="100"/>
      <c r="D52" s="100"/>
      <c r="E52" s="100"/>
      <c r="F52" s="100"/>
      <c r="G52" s="100"/>
      <c r="H52" s="100"/>
    </row>
    <row r="53" spans="1:8" x14ac:dyDescent="0.2">
      <c r="A53" s="100"/>
      <c r="B53" s="100"/>
      <c r="C53" s="100"/>
      <c r="D53" s="100"/>
      <c r="E53" s="100"/>
      <c r="F53" s="100"/>
      <c r="G53" s="100"/>
      <c r="H53" s="100"/>
    </row>
    <row r="54" spans="1:8" x14ac:dyDescent="0.2">
      <c r="A54" s="100"/>
      <c r="B54" s="100"/>
      <c r="C54" s="100"/>
      <c r="D54" s="100"/>
      <c r="E54" s="100"/>
      <c r="F54" s="100"/>
      <c r="G54" s="100"/>
      <c r="H54" s="100"/>
    </row>
  </sheetData>
  <sheetProtection algorithmName="SHA-512" hashValue="i1LtEqtBjwPn9Cq/W1ad8XGmUqfeWHWJiB5Ety59lLFdZodQeOfeILIuO31KxPj/XAKLcX67AZ4N/9QYf/f63Q==" saltValue="7g8SdVoPQ52lzJYYnR/Yng==" spinCount="100000" sheet="1" selectLockedCells="1"/>
  <mergeCells count="2">
    <mergeCell ref="G1:H1"/>
    <mergeCell ref="D1:E1"/>
  </mergeCells>
  <phoneticPr fontId="0" type="noConversion"/>
  <printOptions horizontalCentered="1"/>
  <pageMargins left="0.59055118110236227" right="0.59055118110236227" top="0.55118110236220474" bottom="0.86614173228346458" header="0.39370078740157483" footer="0.47244094488188981"/>
  <pageSetup paperSize="9" orientation="landscape" horizontalDpi="360" verticalDpi="360" r:id="rId1"/>
  <headerFooter alignWithMargins="0">
    <oddFooter>&amp;L&amp;F &amp;A&amp;CPage &amp;P of &amp;N&amp;R&amp;D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showGridLines="0" showRowColHeaders="0" zoomScaleNormal="100" zoomScaleSheetLayoutView="100" workbookViewId="0">
      <selection activeCell="C20" sqref="C20"/>
    </sheetView>
  </sheetViews>
  <sheetFormatPr defaultRowHeight="12.75" x14ac:dyDescent="0.2"/>
  <cols>
    <col min="1" max="1" width="25.7109375" customWidth="1"/>
    <col min="2" max="2" width="12.85546875" customWidth="1"/>
    <col min="3" max="3" width="15.42578125" customWidth="1"/>
    <col min="4" max="4" width="8" customWidth="1"/>
    <col min="5" max="5" width="11.28515625" customWidth="1"/>
    <col min="6" max="6" width="29.85546875" customWidth="1"/>
    <col min="7" max="7" width="11.28515625" customWidth="1"/>
    <col min="9" max="9" width="18" customWidth="1"/>
    <col min="16" max="16" width="10.140625" bestFit="1" customWidth="1"/>
  </cols>
  <sheetData>
    <row r="1" spans="1:9" ht="15.75" x14ac:dyDescent="0.2">
      <c r="A1" s="99" t="s">
        <v>88</v>
      </c>
      <c r="B1" s="100"/>
      <c r="C1" s="100"/>
      <c r="D1" s="205" t="s">
        <v>101</v>
      </c>
      <c r="E1" s="110"/>
      <c r="F1" s="208">
        <f>'Tax Calc'!D1</f>
        <v>2020</v>
      </c>
      <c r="G1" s="296" t="str">
        <f>'Tax Calc'!F1</f>
        <v>Name</v>
      </c>
      <c r="H1" s="297"/>
      <c r="I1" s="27" t="str">
        <f>'Tax Calc'!J1</f>
        <v>© 2020 - R G Rolfe</v>
      </c>
    </row>
    <row r="2" spans="1:9" ht="13.5" thickBot="1" x14ac:dyDescent="0.25">
      <c r="A2" s="100"/>
      <c r="B2" s="100"/>
      <c r="C2" s="100"/>
      <c r="D2" s="100"/>
      <c r="E2" s="100"/>
      <c r="F2" s="100"/>
      <c r="G2" s="100"/>
      <c r="H2" s="100"/>
      <c r="I2" s="100"/>
    </row>
    <row r="3" spans="1:9" ht="26.25" thickBot="1" x14ac:dyDescent="0.25">
      <c r="A3" s="227" t="s">
        <v>78</v>
      </c>
      <c r="B3" s="102" t="s">
        <v>50</v>
      </c>
      <c r="C3" s="102" t="s">
        <v>51</v>
      </c>
      <c r="D3" s="96" t="s">
        <v>81</v>
      </c>
      <c r="E3" s="100"/>
      <c r="F3" s="101" t="s">
        <v>91</v>
      </c>
      <c r="G3" s="102" t="s">
        <v>89</v>
      </c>
      <c r="H3" s="103" t="s">
        <v>92</v>
      </c>
      <c r="I3" s="100"/>
    </row>
    <row r="4" spans="1:9" x14ac:dyDescent="0.2">
      <c r="A4" s="223"/>
      <c r="B4" s="16"/>
      <c r="C4" s="3"/>
      <c r="D4" s="105" t="s">
        <v>76</v>
      </c>
      <c r="E4" s="100"/>
      <c r="F4" s="220" t="s">
        <v>19</v>
      </c>
      <c r="G4" s="3"/>
      <c r="H4" s="108">
        <f>ROUND(G4/(1-'Tax Bands'!$A$4)*'Tax Bands'!$A$4,2)</f>
        <v>0</v>
      </c>
      <c r="I4" s="100"/>
    </row>
    <row r="5" spans="1:9" x14ac:dyDescent="0.2">
      <c r="A5" s="223"/>
      <c r="B5" s="16"/>
      <c r="C5" s="3"/>
      <c r="D5" s="106" t="s">
        <v>76</v>
      </c>
      <c r="E5" s="100"/>
      <c r="F5" s="220" t="s">
        <v>20</v>
      </c>
      <c r="G5" s="3"/>
      <c r="H5" s="108">
        <f>ROUND(G5/(1-'Tax Bands'!$A$4)*'Tax Bands'!$A$4,2)</f>
        <v>0</v>
      </c>
      <c r="I5" s="100"/>
    </row>
    <row r="6" spans="1:9" x14ac:dyDescent="0.2">
      <c r="A6" s="223"/>
      <c r="B6" s="16"/>
      <c r="C6" s="3"/>
      <c r="D6" s="106" t="s">
        <v>76</v>
      </c>
      <c r="E6" s="100"/>
      <c r="F6" s="220" t="s">
        <v>21</v>
      </c>
      <c r="G6" s="3"/>
      <c r="H6" s="108">
        <f>ROUND(G6/(1-'Tax Bands'!$A$4)*'Tax Bands'!$A$4,2)</f>
        <v>0</v>
      </c>
      <c r="I6" s="100"/>
    </row>
    <row r="7" spans="1:9" x14ac:dyDescent="0.2">
      <c r="A7" s="223"/>
      <c r="B7" s="16"/>
      <c r="C7" s="3"/>
      <c r="D7" s="106" t="s">
        <v>76</v>
      </c>
      <c r="E7" s="100"/>
      <c r="F7" s="220" t="s">
        <v>22</v>
      </c>
      <c r="G7" s="3"/>
      <c r="H7" s="108">
        <f>ROUND(G7/(1-'Tax Bands'!$A$4)*'Tax Bands'!$A$4,2)</f>
        <v>0</v>
      </c>
      <c r="I7" s="100"/>
    </row>
    <row r="8" spans="1:9" x14ac:dyDescent="0.2">
      <c r="A8" s="223"/>
      <c r="B8" s="16"/>
      <c r="C8" s="3"/>
      <c r="D8" s="106" t="s">
        <v>76</v>
      </c>
      <c r="E8" s="100"/>
      <c r="F8" s="220" t="s">
        <v>23</v>
      </c>
      <c r="G8" s="3"/>
      <c r="H8" s="108">
        <f>ROUND(G8/(1-'Tax Bands'!$A$4)*'Tax Bands'!$A$4,2)</f>
        <v>0</v>
      </c>
      <c r="I8" s="100"/>
    </row>
    <row r="9" spans="1:9" x14ac:dyDescent="0.2">
      <c r="A9" s="223"/>
      <c r="B9" s="16"/>
      <c r="C9" s="3"/>
      <c r="D9" s="106" t="s">
        <v>76</v>
      </c>
      <c r="E9" s="100"/>
      <c r="F9" s="220" t="s">
        <v>24</v>
      </c>
      <c r="G9" s="3"/>
      <c r="H9" s="108">
        <f>ROUND(G9/(1-'Tax Bands'!$A$4)*'Tax Bands'!$A$4,2)</f>
        <v>0</v>
      </c>
      <c r="I9" s="100"/>
    </row>
    <row r="10" spans="1:9" x14ac:dyDescent="0.2">
      <c r="A10" s="223"/>
      <c r="B10" s="16"/>
      <c r="C10" s="3"/>
      <c r="D10" s="106" t="s">
        <v>76</v>
      </c>
      <c r="E10" s="100"/>
      <c r="F10" s="220" t="s">
        <v>25</v>
      </c>
      <c r="G10" s="3"/>
      <c r="H10" s="108">
        <f>ROUND(G10/(1-'Tax Bands'!$A$4)*'Tax Bands'!$A$4,2)</f>
        <v>0</v>
      </c>
      <c r="I10" s="100"/>
    </row>
    <row r="11" spans="1:9" x14ac:dyDescent="0.2">
      <c r="A11" s="223"/>
      <c r="B11" s="16"/>
      <c r="C11" s="3"/>
      <c r="D11" s="106" t="s">
        <v>76</v>
      </c>
      <c r="E11" s="100"/>
      <c r="F11" s="220" t="s">
        <v>26</v>
      </c>
      <c r="G11" s="3"/>
      <c r="H11" s="108">
        <f>ROUND(G11/(1-'Tax Bands'!$A$4)*'Tax Bands'!$A$4,2)</f>
        <v>0</v>
      </c>
      <c r="I11" s="100"/>
    </row>
    <row r="12" spans="1:9" x14ac:dyDescent="0.2">
      <c r="A12" s="223"/>
      <c r="B12" s="16"/>
      <c r="C12" s="3"/>
      <c r="D12" s="106" t="s">
        <v>76</v>
      </c>
      <c r="E12" s="100"/>
      <c r="F12" s="220" t="s">
        <v>27</v>
      </c>
      <c r="G12" s="3"/>
      <c r="H12" s="108">
        <f>ROUND(G12/(1-'Tax Bands'!$A$4)*'Tax Bands'!$A$4,2)</f>
        <v>0</v>
      </c>
      <c r="I12" s="100"/>
    </row>
    <row r="13" spans="1:9" x14ac:dyDescent="0.2">
      <c r="A13" s="223"/>
      <c r="B13" s="16"/>
      <c r="C13" s="3"/>
      <c r="D13" s="106" t="s">
        <v>76</v>
      </c>
      <c r="E13" s="100"/>
      <c r="F13" s="220" t="s">
        <v>28</v>
      </c>
      <c r="G13" s="3"/>
      <c r="H13" s="108">
        <f>ROUND(G13/(1-'Tax Bands'!$A$4)*'Tax Bands'!$A$4,2)</f>
        <v>0</v>
      </c>
      <c r="I13" s="100"/>
    </row>
    <row r="14" spans="1:9" x14ac:dyDescent="0.2">
      <c r="A14" s="223"/>
      <c r="B14" s="16"/>
      <c r="C14" s="3"/>
      <c r="D14" s="106" t="s">
        <v>76</v>
      </c>
      <c r="E14" s="100"/>
      <c r="F14" s="220" t="s">
        <v>29</v>
      </c>
      <c r="G14" s="3"/>
      <c r="H14" s="108">
        <f>ROUND(G14/(1-'Tax Bands'!$A$4)*'Tax Bands'!$A$4,2)</f>
        <v>0</v>
      </c>
      <c r="I14" s="100"/>
    </row>
    <row r="15" spans="1:9" ht="13.5" thickBot="1" x14ac:dyDescent="0.25">
      <c r="A15" s="223"/>
      <c r="B15" s="16"/>
      <c r="C15" s="3"/>
      <c r="D15" s="106" t="s">
        <v>76</v>
      </c>
      <c r="E15" s="100"/>
      <c r="F15" s="221" t="s">
        <v>30</v>
      </c>
      <c r="G15" s="3"/>
      <c r="H15" s="108">
        <f>ROUND(G15/(1-'Tax Bands'!$A$4)*'Tax Bands'!$A$4,2)</f>
        <v>0</v>
      </c>
      <c r="I15" s="100"/>
    </row>
    <row r="16" spans="1:9" ht="14.25" thickTop="1" thickBot="1" x14ac:dyDescent="0.25">
      <c r="A16" s="223"/>
      <c r="B16" s="16"/>
      <c r="C16" s="3"/>
      <c r="D16" s="106" t="s">
        <v>76</v>
      </c>
      <c r="E16" s="100"/>
      <c r="F16" s="222" t="s">
        <v>10</v>
      </c>
      <c r="G16" s="109">
        <f>ROUND(SUM(G4:G15),2)</f>
        <v>0</v>
      </c>
      <c r="H16" s="84">
        <f>SUM(H4:H15)</f>
        <v>0</v>
      </c>
      <c r="I16" s="100"/>
    </row>
    <row r="17" spans="1:16" ht="13.5" thickBot="1" x14ac:dyDescent="0.25">
      <c r="A17" s="223"/>
      <c r="B17" s="16"/>
      <c r="C17" s="3"/>
      <c r="D17" s="106" t="s">
        <v>76</v>
      </c>
      <c r="E17" s="100"/>
      <c r="F17" s="225" t="s">
        <v>93</v>
      </c>
      <c r="G17" s="40">
        <f>G16+H16</f>
        <v>0</v>
      </c>
      <c r="H17" s="100"/>
      <c r="I17" s="100"/>
    </row>
    <row r="18" spans="1:16" x14ac:dyDescent="0.2">
      <c r="A18" s="223"/>
      <c r="B18" s="16"/>
      <c r="C18" s="3"/>
      <c r="D18" s="106" t="s">
        <v>76</v>
      </c>
      <c r="E18" s="100"/>
      <c r="F18" s="100"/>
      <c r="G18" s="100"/>
      <c r="H18" s="100"/>
      <c r="I18" s="100"/>
    </row>
    <row r="19" spans="1:16" ht="13.5" thickBot="1" x14ac:dyDescent="0.25">
      <c r="A19" s="223"/>
      <c r="B19" s="16"/>
      <c r="C19" s="3"/>
      <c r="D19" s="106" t="s">
        <v>76</v>
      </c>
      <c r="E19" s="100"/>
      <c r="F19" s="100"/>
      <c r="G19" s="100"/>
      <c r="H19" s="100"/>
      <c r="I19" s="100"/>
    </row>
    <row r="20" spans="1:16" ht="13.5" thickBot="1" x14ac:dyDescent="0.25">
      <c r="A20" s="223"/>
      <c r="B20" s="16"/>
      <c r="C20" s="3"/>
      <c r="D20" s="106" t="s">
        <v>76</v>
      </c>
      <c r="E20" s="100"/>
      <c r="F20" s="101" t="s">
        <v>90</v>
      </c>
      <c r="G20" s="103" t="s">
        <v>89</v>
      </c>
      <c r="H20" s="100"/>
      <c r="I20" s="100"/>
    </row>
    <row r="21" spans="1:16" x14ac:dyDescent="0.2">
      <c r="A21" s="223"/>
      <c r="B21" s="16"/>
      <c r="C21" s="3"/>
      <c r="D21" s="106" t="s">
        <v>76</v>
      </c>
      <c r="E21" s="100"/>
      <c r="F21" s="220" t="s">
        <v>19</v>
      </c>
      <c r="G21" s="5"/>
      <c r="H21" s="100"/>
      <c r="I21" s="100"/>
      <c r="P21" s="264"/>
    </row>
    <row r="22" spans="1:16" x14ac:dyDescent="0.2">
      <c r="A22" s="223"/>
      <c r="B22" s="16"/>
      <c r="C22" s="3"/>
      <c r="D22" s="106" t="s">
        <v>76</v>
      </c>
      <c r="E22" s="100"/>
      <c r="F22" s="220" t="s">
        <v>20</v>
      </c>
      <c r="G22" s="5"/>
      <c r="H22" s="100"/>
      <c r="I22" s="100"/>
    </row>
    <row r="23" spans="1:16" x14ac:dyDescent="0.2">
      <c r="A23" s="223"/>
      <c r="B23" s="16"/>
      <c r="C23" s="3"/>
      <c r="D23" s="106" t="s">
        <v>76</v>
      </c>
      <c r="E23" s="100"/>
      <c r="F23" s="220" t="s">
        <v>21</v>
      </c>
      <c r="G23" s="5"/>
      <c r="H23" s="100"/>
      <c r="I23" s="100"/>
    </row>
    <row r="24" spans="1:16" x14ac:dyDescent="0.2">
      <c r="A24" s="223"/>
      <c r="B24" s="16"/>
      <c r="C24" s="3"/>
      <c r="D24" s="106" t="s">
        <v>76</v>
      </c>
      <c r="E24" s="100"/>
      <c r="F24" s="220" t="s">
        <v>22</v>
      </c>
      <c r="G24" s="5"/>
      <c r="H24" s="100"/>
      <c r="I24" s="100"/>
    </row>
    <row r="25" spans="1:16" x14ac:dyDescent="0.2">
      <c r="A25" s="223"/>
      <c r="B25" s="16"/>
      <c r="C25" s="3"/>
      <c r="D25" s="106" t="s">
        <v>76</v>
      </c>
      <c r="E25" s="100"/>
      <c r="F25" s="220" t="s">
        <v>23</v>
      </c>
      <c r="G25" s="5"/>
      <c r="H25" s="100"/>
      <c r="I25" s="100"/>
    </row>
    <row r="26" spans="1:16" x14ac:dyDescent="0.2">
      <c r="A26" s="223"/>
      <c r="B26" s="16"/>
      <c r="C26" s="3"/>
      <c r="D26" s="106" t="s">
        <v>76</v>
      </c>
      <c r="E26" s="100"/>
      <c r="F26" s="220" t="s">
        <v>24</v>
      </c>
      <c r="G26" s="5"/>
      <c r="H26" s="100"/>
      <c r="I26" s="100"/>
    </row>
    <row r="27" spans="1:16" x14ac:dyDescent="0.2">
      <c r="A27" s="223"/>
      <c r="B27" s="16"/>
      <c r="C27" s="3"/>
      <c r="D27" s="106" t="s">
        <v>76</v>
      </c>
      <c r="E27" s="100"/>
      <c r="F27" s="220" t="s">
        <v>25</v>
      </c>
      <c r="G27" s="5"/>
      <c r="H27" s="100"/>
      <c r="I27" s="100"/>
    </row>
    <row r="28" spans="1:16" x14ac:dyDescent="0.2">
      <c r="A28" s="223"/>
      <c r="B28" s="16"/>
      <c r="C28" s="3"/>
      <c r="D28" s="106" t="s">
        <v>76</v>
      </c>
      <c r="E28" s="100"/>
      <c r="F28" s="220" t="s">
        <v>26</v>
      </c>
      <c r="G28" s="5"/>
      <c r="H28" s="100"/>
      <c r="I28" s="100"/>
    </row>
    <row r="29" spans="1:16" x14ac:dyDescent="0.2">
      <c r="A29" s="223"/>
      <c r="B29" s="16"/>
      <c r="C29" s="3"/>
      <c r="D29" s="106" t="s">
        <v>76</v>
      </c>
      <c r="E29" s="100"/>
      <c r="F29" s="220" t="s">
        <v>27</v>
      </c>
      <c r="G29" s="5"/>
      <c r="H29" s="100"/>
      <c r="I29" s="100"/>
    </row>
    <row r="30" spans="1:16" x14ac:dyDescent="0.2">
      <c r="A30" s="223"/>
      <c r="B30" s="16"/>
      <c r="C30" s="3"/>
      <c r="D30" s="106" t="s">
        <v>76</v>
      </c>
      <c r="E30" s="100"/>
      <c r="F30" s="220" t="s">
        <v>28</v>
      </c>
      <c r="G30" s="5"/>
      <c r="H30" s="100"/>
      <c r="I30" s="100"/>
    </row>
    <row r="31" spans="1:16" ht="13.5" thickBot="1" x14ac:dyDescent="0.25">
      <c r="A31" s="224"/>
      <c r="B31" s="87"/>
      <c r="C31" s="81"/>
      <c r="D31" s="107" t="s">
        <v>76</v>
      </c>
      <c r="E31" s="100"/>
      <c r="F31" s="220" t="s">
        <v>29</v>
      </c>
      <c r="G31" s="5"/>
      <c r="H31" s="100"/>
      <c r="I31" s="100"/>
    </row>
    <row r="32" spans="1:16" ht="14.25" thickTop="1" thickBot="1" x14ac:dyDescent="0.25">
      <c r="A32" s="228" t="s">
        <v>10</v>
      </c>
      <c r="B32" s="88"/>
      <c r="C32" s="89">
        <f>ROUND(SUM(C4:C31),2)</f>
        <v>0</v>
      </c>
      <c r="D32" s="90"/>
      <c r="E32" s="100"/>
      <c r="F32" s="221" t="s">
        <v>30</v>
      </c>
      <c r="G32" s="82"/>
      <c r="H32" s="100"/>
      <c r="I32" s="100"/>
    </row>
    <row r="33" spans="1:9" ht="14.25" thickTop="1" thickBot="1" x14ac:dyDescent="0.25">
      <c r="A33" s="229" t="s">
        <v>82</v>
      </c>
      <c r="B33" s="79"/>
      <c r="C33" s="78">
        <f>ROUND(SUMIF(D4:D31,"=Yes",C4:C31),2)</f>
        <v>0</v>
      </c>
      <c r="D33" s="80"/>
      <c r="E33" s="100"/>
      <c r="F33" s="222" t="s">
        <v>10</v>
      </c>
      <c r="G33" s="84">
        <f>ROUND(SUM(G21:G32),2)</f>
        <v>0</v>
      </c>
      <c r="I33" s="226">
        <f>'Tax Calc'!D11</f>
        <v>0</v>
      </c>
    </row>
    <row r="34" spans="1:9" x14ac:dyDescent="0.2">
      <c r="A34" s="100"/>
      <c r="B34" s="100"/>
      <c r="C34" s="100"/>
      <c r="D34" s="100"/>
      <c r="E34" s="100"/>
      <c r="F34" s="100"/>
      <c r="G34" s="100"/>
      <c r="H34" s="100"/>
      <c r="I34" s="100"/>
    </row>
    <row r="35" spans="1:9" x14ac:dyDescent="0.2">
      <c r="A35" s="100"/>
      <c r="B35" s="300" t="s">
        <v>94</v>
      </c>
      <c r="C35" s="301"/>
      <c r="D35" s="301"/>
      <c r="E35" s="203" t="str">
        <f xml:space="preserve"> IF(I33&gt;0,(G17+G33)/I33,"???")</f>
        <v>???</v>
      </c>
      <c r="F35" s="302" t="s">
        <v>98</v>
      </c>
      <c r="G35" s="303"/>
      <c r="H35" s="100"/>
      <c r="I35" s="100"/>
    </row>
    <row r="36" spans="1:9" x14ac:dyDescent="0.2">
      <c r="B36" s="125" t="str">
        <f>IF(G17+G33&gt;I33,"WARNING - So far this year you have contributed more to your pension plan than your income.","")</f>
        <v/>
      </c>
      <c r="C36" s="125"/>
      <c r="D36" s="125"/>
      <c r="E36" s="125"/>
      <c r="F36" s="125"/>
      <c r="G36" s="125"/>
      <c r="H36" s="125"/>
      <c r="I36" s="100"/>
    </row>
    <row r="37" spans="1:9" x14ac:dyDescent="0.2">
      <c r="A37" s="100"/>
      <c r="B37" s="125" t="str">
        <f ca="1">IF('Tax Calc'!C3&lt;=TODAY()-365*75,"You might be too old to be paying into a pension.","")</f>
        <v/>
      </c>
      <c r="C37" s="125"/>
      <c r="D37" s="125"/>
      <c r="E37" s="125"/>
      <c r="F37" s="125"/>
      <c r="G37" s="125"/>
      <c r="H37" s="125"/>
      <c r="I37" s="100"/>
    </row>
    <row r="38" spans="1:9" x14ac:dyDescent="0.2">
      <c r="A38" s="100"/>
      <c r="B38" s="100"/>
      <c r="C38" s="100"/>
      <c r="D38" s="100"/>
      <c r="E38" s="100"/>
      <c r="F38" s="100"/>
      <c r="G38" s="100"/>
      <c r="H38" s="100"/>
      <c r="I38" s="100"/>
    </row>
    <row r="39" spans="1:9" x14ac:dyDescent="0.2">
      <c r="A39" s="100"/>
      <c r="B39" s="100"/>
      <c r="C39" s="100"/>
      <c r="D39" s="100"/>
      <c r="E39" s="100"/>
      <c r="F39" s="100"/>
      <c r="G39" s="100"/>
      <c r="H39" s="100"/>
      <c r="I39" s="100"/>
    </row>
    <row r="40" spans="1:9" x14ac:dyDescent="0.2">
      <c r="A40" s="100"/>
      <c r="B40" s="100"/>
      <c r="C40" s="100"/>
      <c r="D40" s="100"/>
      <c r="E40" s="100"/>
      <c r="F40" s="126"/>
      <c r="G40" s="100"/>
      <c r="H40" s="100"/>
      <c r="I40" s="100"/>
    </row>
    <row r="41" spans="1:9" x14ac:dyDescent="0.2">
      <c r="A41" s="100"/>
      <c r="B41" s="100"/>
      <c r="C41" s="100"/>
      <c r="D41" s="100"/>
      <c r="E41" s="100"/>
      <c r="F41" s="100"/>
      <c r="G41" s="100"/>
      <c r="H41" s="100"/>
      <c r="I41" s="100"/>
    </row>
  </sheetData>
  <sheetProtection algorithmName="SHA-512" hashValue="tvnv9flCidKzj3Mdk7OkLRCW1rnEu43WaSxmAsgt8r98MsANJMKkRtULLJaWST10psBayUTP0S5Jd1JgY7izVQ==" saltValue="5WUcsBhZoWqeU34fWJ5tYg==" spinCount="100000" sheet="1" selectLockedCells="1" sort="0"/>
  <mergeCells count="3">
    <mergeCell ref="B35:D35"/>
    <mergeCell ref="F35:G35"/>
    <mergeCell ref="G1:H1"/>
  </mergeCells>
  <phoneticPr fontId="16" type="noConversion"/>
  <conditionalFormatting sqref="B37:H37">
    <cfRule type="expression" dxfId="1" priority="1" stopIfTrue="1">
      <formula>$B$37&lt;&gt;""</formula>
    </cfRule>
  </conditionalFormatting>
  <conditionalFormatting sqref="B36:H36">
    <cfRule type="expression" dxfId="0" priority="2" stopIfTrue="1">
      <formula>$G$17+$G$33&gt;$I$33</formula>
    </cfRule>
  </conditionalFormatting>
  <dataValidations count="1">
    <dataValidation type="list" showInputMessage="1" showErrorMessage="1" error="You can only have Yes or No in this cell" prompt="Select Yes or No from the dropdown list." sqref="D4:D31" xr:uid="{00000000-0002-0000-0300-000000000000}">
      <formula1>"No,Yes"</formula1>
    </dataValidation>
  </dataValidations>
  <pageMargins left="0.59055118110236227" right="0.59055118110236227" top="0.6692913385826772" bottom="0.6692913385826772" header="0.35433070866141736" footer="0.39370078740157483"/>
  <pageSetup paperSize="9" scale="94" orientation="landscape" r:id="rId1"/>
  <headerFooter alignWithMargins="0">
    <oddFooter>&amp;L&amp;F &amp;A&amp;CPage &amp;P of &amp;N&amp;R&amp;D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I37"/>
  <sheetViews>
    <sheetView showGridLines="0" showRowColHeaders="0" zoomScaleNormal="100" workbookViewId="0">
      <selection activeCell="B5" sqref="B5"/>
    </sheetView>
  </sheetViews>
  <sheetFormatPr defaultRowHeight="12.75" x14ac:dyDescent="0.2"/>
  <cols>
    <col min="1" max="1" width="25.85546875" customWidth="1"/>
    <col min="2" max="2" width="14.42578125" customWidth="1"/>
    <col min="3" max="3" width="13" customWidth="1"/>
    <col min="4" max="4" width="8.140625" customWidth="1"/>
    <col min="5" max="5" width="19.5703125" customWidth="1"/>
    <col min="6" max="6" width="13.42578125" customWidth="1"/>
    <col min="7" max="7" width="11.85546875" customWidth="1"/>
    <col min="8" max="8" width="13.5703125" customWidth="1"/>
    <col min="9" max="9" width="12.5703125" customWidth="1"/>
    <col min="10" max="10" width="11.85546875" customWidth="1"/>
  </cols>
  <sheetData>
    <row r="1" spans="1:9" ht="15.75" x14ac:dyDescent="0.2">
      <c r="A1" s="118" t="s">
        <v>45</v>
      </c>
      <c r="B1" s="100"/>
      <c r="C1" s="100"/>
      <c r="D1" s="100"/>
      <c r="E1" s="29" t="str">
        <f>'Tax Calc'!F1</f>
        <v>Name</v>
      </c>
      <c r="F1" s="298" t="s">
        <v>101</v>
      </c>
      <c r="G1" s="297"/>
      <c r="H1" s="208">
        <f>'Tax Calc'!D1</f>
        <v>2020</v>
      </c>
      <c r="I1" s="27" t="str">
        <f>'Tax Calc'!J1</f>
        <v>© 2020 - R G Rolfe</v>
      </c>
    </row>
    <row r="2" spans="1:9" x14ac:dyDescent="0.2">
      <c r="A2" s="100"/>
      <c r="B2" s="100"/>
      <c r="C2" s="100"/>
      <c r="D2" s="100"/>
      <c r="E2" s="100"/>
      <c r="F2" s="100"/>
      <c r="G2" s="100"/>
      <c r="H2" s="100"/>
    </row>
    <row r="3" spans="1:9" ht="13.5" thickBot="1" x14ac:dyDescent="0.25">
      <c r="A3" s="119" t="s">
        <v>15</v>
      </c>
      <c r="B3" s="119"/>
      <c r="C3" s="119"/>
      <c r="D3" s="119"/>
      <c r="E3" s="100"/>
      <c r="F3" s="100"/>
      <c r="G3" s="100"/>
      <c r="H3" s="100"/>
    </row>
    <row r="4" spans="1:9" ht="39" thickBot="1" x14ac:dyDescent="0.25">
      <c r="A4" s="120" t="s">
        <v>18</v>
      </c>
      <c r="B4" s="102" t="s">
        <v>17</v>
      </c>
      <c r="C4" s="103" t="s">
        <v>9</v>
      </c>
      <c r="D4" s="100"/>
      <c r="E4" s="120" t="s">
        <v>31</v>
      </c>
      <c r="F4" s="103" t="s">
        <v>32</v>
      </c>
      <c r="G4" s="100"/>
      <c r="H4" s="100"/>
    </row>
    <row r="5" spans="1:9" x14ac:dyDescent="0.2">
      <c r="A5" s="211" t="s">
        <v>19</v>
      </c>
      <c r="B5" s="3"/>
      <c r="C5" s="5"/>
      <c r="D5" s="100"/>
      <c r="E5" s="211" t="s">
        <v>19</v>
      </c>
      <c r="F5" s="5"/>
      <c r="G5" s="100"/>
      <c r="H5" s="100"/>
    </row>
    <row r="6" spans="1:9" x14ac:dyDescent="0.2">
      <c r="A6" s="211" t="s">
        <v>20</v>
      </c>
      <c r="B6" s="3"/>
      <c r="C6" s="5"/>
      <c r="D6" s="100"/>
      <c r="E6" s="211" t="s">
        <v>20</v>
      </c>
      <c r="F6" s="5"/>
      <c r="G6" s="100"/>
      <c r="H6" s="100"/>
    </row>
    <row r="7" spans="1:9" x14ac:dyDescent="0.2">
      <c r="A7" s="211" t="s">
        <v>21</v>
      </c>
      <c r="B7" s="3"/>
      <c r="C7" s="5"/>
      <c r="D7" s="100"/>
      <c r="E7" s="211" t="s">
        <v>21</v>
      </c>
      <c r="F7" s="5"/>
      <c r="G7" s="100"/>
      <c r="H7" s="100"/>
    </row>
    <row r="8" spans="1:9" x14ac:dyDescent="0.2">
      <c r="A8" s="211" t="s">
        <v>22</v>
      </c>
      <c r="B8" s="3"/>
      <c r="C8" s="5"/>
      <c r="D8" s="100"/>
      <c r="E8" s="211" t="s">
        <v>22</v>
      </c>
      <c r="F8" s="5"/>
      <c r="G8" s="100"/>
      <c r="H8" s="100"/>
    </row>
    <row r="9" spans="1:9" x14ac:dyDescent="0.2">
      <c r="A9" s="211" t="s">
        <v>23</v>
      </c>
      <c r="B9" s="3"/>
      <c r="C9" s="5"/>
      <c r="D9" s="100"/>
      <c r="E9" s="211" t="s">
        <v>23</v>
      </c>
      <c r="F9" s="5"/>
      <c r="G9" s="100"/>
      <c r="H9" s="100"/>
    </row>
    <row r="10" spans="1:9" x14ac:dyDescent="0.2">
      <c r="A10" s="211" t="s">
        <v>24</v>
      </c>
      <c r="B10" s="3"/>
      <c r="C10" s="5"/>
      <c r="D10" s="100"/>
      <c r="E10" s="211" t="s">
        <v>24</v>
      </c>
      <c r="F10" s="5"/>
      <c r="G10" s="100"/>
      <c r="H10" s="100"/>
    </row>
    <row r="11" spans="1:9" x14ac:dyDescent="0.2">
      <c r="A11" s="211" t="s">
        <v>25</v>
      </c>
      <c r="B11" s="3"/>
      <c r="C11" s="5"/>
      <c r="D11" s="100"/>
      <c r="E11" s="211" t="s">
        <v>25</v>
      </c>
      <c r="F11" s="5"/>
      <c r="G11" s="100"/>
      <c r="H11" s="100"/>
    </row>
    <row r="12" spans="1:9" x14ac:dyDescent="0.2">
      <c r="A12" s="211" t="s">
        <v>26</v>
      </c>
      <c r="B12" s="3"/>
      <c r="C12" s="5"/>
      <c r="D12" s="119"/>
      <c r="E12" s="211" t="s">
        <v>26</v>
      </c>
      <c r="F12" s="5"/>
      <c r="G12" s="100"/>
      <c r="H12" s="100"/>
    </row>
    <row r="13" spans="1:9" x14ac:dyDescent="0.2">
      <c r="A13" s="211" t="s">
        <v>27</v>
      </c>
      <c r="B13" s="3"/>
      <c r="C13" s="5"/>
      <c r="D13" s="119"/>
      <c r="E13" s="211" t="s">
        <v>27</v>
      </c>
      <c r="F13" s="5"/>
      <c r="G13" s="100"/>
      <c r="H13" s="100"/>
    </row>
    <row r="14" spans="1:9" x14ac:dyDescent="0.2">
      <c r="A14" s="211" t="s">
        <v>28</v>
      </c>
      <c r="B14" s="3"/>
      <c r="C14" s="5"/>
      <c r="D14" s="119"/>
      <c r="E14" s="211" t="s">
        <v>28</v>
      </c>
      <c r="F14" s="5"/>
      <c r="G14" s="100"/>
      <c r="H14" s="100"/>
    </row>
    <row r="15" spans="1:9" x14ac:dyDescent="0.2">
      <c r="A15" s="211" t="s">
        <v>29</v>
      </c>
      <c r="B15" s="3"/>
      <c r="C15" s="5"/>
      <c r="D15" s="119"/>
      <c r="E15" s="211" t="s">
        <v>29</v>
      </c>
      <c r="F15" s="5"/>
      <c r="G15" s="100"/>
      <c r="H15" s="100"/>
    </row>
    <row r="16" spans="1:9" ht="13.5" thickBot="1" x14ac:dyDescent="0.25">
      <c r="A16" s="212" t="s">
        <v>30</v>
      </c>
      <c r="B16" s="81"/>
      <c r="C16" s="82"/>
      <c r="D16" s="119"/>
      <c r="E16" s="212" t="s">
        <v>30</v>
      </c>
      <c r="F16" s="82"/>
      <c r="G16" s="100"/>
      <c r="H16" s="100"/>
    </row>
    <row r="17" spans="1:8" ht="14.25" thickTop="1" thickBot="1" x14ac:dyDescent="0.25">
      <c r="A17" s="213" t="s">
        <v>10</v>
      </c>
      <c r="B17" s="83">
        <f>ROUND(SUM(B5:B16),2)</f>
        <v>0</v>
      </c>
      <c r="C17" s="84">
        <f>ROUND(SUM(C5:C16),2)</f>
        <v>0</v>
      </c>
      <c r="D17" s="119"/>
      <c r="E17" s="213" t="s">
        <v>10</v>
      </c>
      <c r="F17" s="84">
        <f>ROUND(SUM(F5:F16),2)</f>
        <v>0</v>
      </c>
      <c r="G17" s="39">
        <f>B17-F17</f>
        <v>0</v>
      </c>
      <c r="H17" s="100"/>
    </row>
    <row r="18" spans="1:8" x14ac:dyDescent="0.2">
      <c r="A18" s="100"/>
      <c r="B18" s="100"/>
      <c r="C18" s="100"/>
      <c r="D18" s="100"/>
      <c r="E18" s="100"/>
      <c r="F18" s="100"/>
      <c r="G18" s="100"/>
      <c r="H18" s="100"/>
    </row>
    <row r="19" spans="1:8" ht="13.5" thickBot="1" x14ac:dyDescent="0.25">
      <c r="A19" s="100"/>
      <c r="B19" s="100"/>
      <c r="C19" s="100"/>
      <c r="D19" s="100"/>
      <c r="E19" s="100"/>
      <c r="F19" s="100"/>
      <c r="G19" s="100"/>
      <c r="H19" s="100"/>
    </row>
    <row r="20" spans="1:8" ht="26.25" thickBot="1" x14ac:dyDescent="0.25">
      <c r="A20" s="30" t="str">
        <f>IF(F17&gt;B17,"NOTE: Expenses are greater than income for self employment.  Income figure used as expenses figure to calculate taxable income.","")</f>
        <v/>
      </c>
      <c r="B20" s="127"/>
      <c r="C20" s="127"/>
      <c r="D20" s="100"/>
      <c r="E20" s="120" t="s">
        <v>42</v>
      </c>
      <c r="F20" s="128" t="s">
        <v>17</v>
      </c>
      <c r="G20" s="103" t="s">
        <v>9</v>
      </c>
      <c r="H20" s="100"/>
    </row>
    <row r="21" spans="1:8" ht="13.5" thickBot="1" x14ac:dyDescent="0.25">
      <c r="A21" s="129" t="s">
        <v>46</v>
      </c>
      <c r="B21" s="40">
        <f>B17+F33</f>
        <v>0</v>
      </c>
      <c r="C21" s="100"/>
      <c r="D21" s="100"/>
      <c r="E21" s="95"/>
      <c r="F21" s="3"/>
      <c r="G21" s="5"/>
      <c r="H21" s="100"/>
    </row>
    <row r="22" spans="1:8" ht="13.5" thickBot="1" x14ac:dyDescent="0.25">
      <c r="A22" s="100"/>
      <c r="B22" s="100"/>
      <c r="C22" s="100"/>
      <c r="D22" s="100"/>
      <c r="E22" s="15"/>
      <c r="F22" s="13"/>
      <c r="G22" s="14"/>
      <c r="H22" s="100"/>
    </row>
    <row r="23" spans="1:8" ht="13.5" thickBot="1" x14ac:dyDescent="0.25">
      <c r="A23" s="129" t="s">
        <v>33</v>
      </c>
      <c r="B23" s="41">
        <f>B21-IF(F17&gt;B17,B17,F17)</f>
        <v>0</v>
      </c>
      <c r="C23" s="40">
        <f>C17+G33</f>
        <v>0</v>
      </c>
      <c r="D23" s="100"/>
      <c r="E23" s="15"/>
      <c r="F23" s="13"/>
      <c r="G23" s="14"/>
      <c r="H23" s="100"/>
    </row>
    <row r="24" spans="1:8" x14ac:dyDescent="0.2">
      <c r="A24" s="100"/>
      <c r="B24" s="100"/>
      <c r="C24" s="100"/>
      <c r="D24" s="100"/>
      <c r="E24" s="15"/>
      <c r="F24" s="13"/>
      <c r="G24" s="14"/>
      <c r="H24" s="100"/>
    </row>
    <row r="25" spans="1:8" x14ac:dyDescent="0.2">
      <c r="A25" s="100"/>
      <c r="B25" s="100"/>
      <c r="C25" s="100"/>
      <c r="D25" s="100"/>
      <c r="E25" s="15"/>
      <c r="F25" s="13"/>
      <c r="G25" s="14"/>
      <c r="H25" s="100"/>
    </row>
    <row r="26" spans="1:8" x14ac:dyDescent="0.2">
      <c r="A26" s="100"/>
      <c r="B26" s="100"/>
      <c r="C26" s="100"/>
      <c r="D26" s="100"/>
      <c r="E26" s="15"/>
      <c r="F26" s="13"/>
      <c r="G26" s="14"/>
      <c r="H26" s="100"/>
    </row>
    <row r="27" spans="1:8" x14ac:dyDescent="0.2">
      <c r="A27" s="100"/>
      <c r="B27" s="100"/>
      <c r="C27" s="100"/>
      <c r="D27" s="100"/>
      <c r="E27" s="15"/>
      <c r="F27" s="13"/>
      <c r="G27" s="14"/>
      <c r="H27" s="100"/>
    </row>
    <row r="28" spans="1:8" x14ac:dyDescent="0.2">
      <c r="A28" s="100"/>
      <c r="B28" s="130"/>
      <c r="C28" s="100"/>
      <c r="D28" s="100"/>
      <c r="E28" s="15"/>
      <c r="F28" s="13"/>
      <c r="G28" s="14"/>
      <c r="H28" s="100"/>
    </row>
    <row r="29" spans="1:8" x14ac:dyDescent="0.2">
      <c r="A29" s="100"/>
      <c r="B29" s="130"/>
      <c r="C29" s="130"/>
      <c r="D29" s="100"/>
      <c r="E29" s="15"/>
      <c r="F29" s="13"/>
      <c r="G29" s="14"/>
      <c r="H29" s="100"/>
    </row>
    <row r="30" spans="1:8" x14ac:dyDescent="0.2">
      <c r="A30" s="100"/>
      <c r="B30" s="100"/>
      <c r="C30" s="100"/>
      <c r="D30" s="100"/>
      <c r="E30" s="15"/>
      <c r="F30" s="13"/>
      <c r="G30" s="14"/>
      <c r="H30" s="100"/>
    </row>
    <row r="31" spans="1:8" x14ac:dyDescent="0.2">
      <c r="A31" s="100"/>
      <c r="B31" s="100"/>
      <c r="C31" s="100"/>
      <c r="D31" s="100"/>
      <c r="E31" s="15"/>
      <c r="F31" s="13"/>
      <c r="G31" s="14"/>
      <c r="H31" s="100"/>
    </row>
    <row r="32" spans="1:8" ht="13.5" thickBot="1" x14ac:dyDescent="0.25">
      <c r="A32" s="100"/>
      <c r="B32" s="100"/>
      <c r="C32" s="100"/>
      <c r="D32" s="100"/>
      <c r="E32" s="85"/>
      <c r="F32" s="92"/>
      <c r="G32" s="86"/>
      <c r="H32" s="100"/>
    </row>
    <row r="33" spans="1:8" ht="14.25" thickTop="1" thickBot="1" x14ac:dyDescent="0.25">
      <c r="A33" s="100"/>
      <c r="B33" s="100"/>
      <c r="C33" s="100"/>
      <c r="D33" s="100"/>
      <c r="E33" s="104" t="s">
        <v>10</v>
      </c>
      <c r="F33" s="83">
        <f>ROUND(SUM(F21:F32),2)</f>
        <v>0</v>
      </c>
      <c r="G33" s="84">
        <f>ROUND(SUM(G21:G32),2)</f>
        <v>0</v>
      </c>
      <c r="H33" s="100"/>
    </row>
    <row r="34" spans="1:8" x14ac:dyDescent="0.2">
      <c r="A34" s="100"/>
      <c r="B34" s="100"/>
      <c r="C34" s="100"/>
      <c r="D34" s="100"/>
      <c r="E34" s="100"/>
      <c r="F34" s="100"/>
      <c r="G34" s="100"/>
      <c r="H34" s="100"/>
    </row>
    <row r="35" spans="1:8" x14ac:dyDescent="0.2">
      <c r="A35" s="100"/>
      <c r="B35" s="100"/>
      <c r="C35" s="100"/>
      <c r="D35" s="100"/>
      <c r="E35" s="100"/>
      <c r="F35" s="100"/>
      <c r="G35" s="100"/>
      <c r="H35" s="100"/>
    </row>
    <row r="36" spans="1:8" x14ac:dyDescent="0.2">
      <c r="A36" s="100"/>
      <c r="B36" s="100"/>
      <c r="C36" s="100"/>
      <c r="D36" s="100"/>
      <c r="E36" s="100"/>
      <c r="F36" s="100"/>
      <c r="G36" s="100"/>
      <c r="H36" s="100"/>
    </row>
    <row r="37" spans="1:8" x14ac:dyDescent="0.2">
      <c r="A37" s="100"/>
      <c r="B37" s="100"/>
      <c r="C37" s="100"/>
      <c r="D37" s="100"/>
      <c r="E37" s="100"/>
      <c r="F37" s="100"/>
      <c r="G37" s="100"/>
      <c r="H37" s="100"/>
    </row>
  </sheetData>
  <sheetProtection algorithmName="SHA-512" hashValue="jlr+kLegatAcYmk+pdu6vg3MdLJqhRizIKmtxEvqGf6GZMyYARpL9XQWJlMWrM+LgJLMdV/OAWefmWpoaqJgAA==" saltValue="gTi7mR1Khvy7956enRRo/g==" spinCount="100000" sheet="1" selectLockedCells="1" sort="0"/>
  <mergeCells count="1">
    <mergeCell ref="F1:G1"/>
  </mergeCells>
  <phoneticPr fontId="0" type="noConversion"/>
  <printOptions horizontalCentered="1"/>
  <pageMargins left="0.59055118110236227" right="0.59055118110236227" top="0.55118110236220474" bottom="0.86614173228346458" header="0.39370078740157483" footer="0.47244094488188981"/>
  <pageSetup paperSize="9" orientation="landscape" horizontalDpi="360" verticalDpi="360" r:id="rId1"/>
  <headerFooter alignWithMargins="0">
    <oddFooter>&amp;L&amp;F &amp;A&amp;CPage &amp;P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K69"/>
  <sheetViews>
    <sheetView showGridLines="0" showRowColHeaders="0" zoomScaleNormal="100" workbookViewId="0">
      <selection activeCell="B26" sqref="B26"/>
    </sheetView>
  </sheetViews>
  <sheetFormatPr defaultRowHeight="12.75" x14ac:dyDescent="0.2"/>
  <cols>
    <col min="1" max="1" width="28.7109375" customWidth="1"/>
    <col min="2" max="4" width="14.7109375" customWidth="1"/>
    <col min="5" max="5" width="11.7109375" customWidth="1"/>
    <col min="6" max="6" width="14.7109375" customWidth="1"/>
    <col min="7" max="9" width="11.7109375" customWidth="1"/>
    <col min="11" max="11" width="9.5703125" bestFit="1" customWidth="1"/>
  </cols>
  <sheetData>
    <row r="1" spans="1:10" ht="15.75" x14ac:dyDescent="0.2">
      <c r="A1" s="118" t="s">
        <v>34</v>
      </c>
      <c r="B1" s="100"/>
      <c r="C1" s="100"/>
      <c r="D1" s="296" t="str">
        <f>'Tax Calc'!F1</f>
        <v>Name</v>
      </c>
      <c r="E1" s="297"/>
      <c r="F1" s="298" t="s">
        <v>101</v>
      </c>
      <c r="G1" s="299"/>
      <c r="H1" s="208">
        <f>'Tax Calc'!D1</f>
        <v>2020</v>
      </c>
      <c r="I1" s="27" t="str">
        <f>'Tax Calc'!J1</f>
        <v>© 2020 - R G Rolfe</v>
      </c>
    </row>
    <row r="2" spans="1:10" ht="15.75" x14ac:dyDescent="0.2">
      <c r="A2" s="118" t="s">
        <v>35</v>
      </c>
      <c r="B2" s="100"/>
      <c r="C2" s="100"/>
      <c r="D2" s="100"/>
      <c r="E2" s="100"/>
      <c r="F2" s="100"/>
      <c r="G2" s="100"/>
      <c r="H2" s="100"/>
      <c r="I2" s="100"/>
      <c r="J2" s="100"/>
    </row>
    <row r="3" spans="1:10" ht="13.5" thickBot="1" x14ac:dyDescent="0.25">
      <c r="A3" s="100"/>
      <c r="B3" s="100"/>
      <c r="C3" s="100"/>
      <c r="D3" s="100"/>
      <c r="E3" s="100"/>
      <c r="F3" s="100"/>
      <c r="G3" s="100"/>
      <c r="H3" s="100"/>
      <c r="I3" s="100"/>
      <c r="J3" s="100"/>
    </row>
    <row r="4" spans="1:10" ht="12.75" customHeight="1" x14ac:dyDescent="0.2">
      <c r="A4" s="320" t="s">
        <v>36</v>
      </c>
      <c r="B4" s="315" t="s">
        <v>113</v>
      </c>
      <c r="C4" s="315" t="s">
        <v>114</v>
      </c>
      <c r="D4" s="312" t="s">
        <v>10</v>
      </c>
      <c r="I4" s="100"/>
      <c r="J4" s="100"/>
    </row>
    <row r="5" spans="1:10" x14ac:dyDescent="0.2">
      <c r="A5" s="321"/>
      <c r="B5" s="316"/>
      <c r="C5" s="316"/>
      <c r="D5" s="313"/>
      <c r="I5" s="100"/>
      <c r="J5" s="100"/>
    </row>
    <row r="6" spans="1:10" ht="13.5" thickBot="1" x14ac:dyDescent="0.25">
      <c r="A6" s="322"/>
      <c r="B6" s="317"/>
      <c r="C6" s="317"/>
      <c r="D6" s="314"/>
      <c r="I6" s="100"/>
      <c r="J6" s="100"/>
    </row>
    <row r="7" spans="1:10" x14ac:dyDescent="0.2">
      <c r="A7" s="223" t="s">
        <v>37</v>
      </c>
      <c r="B7" s="3"/>
      <c r="C7" s="3"/>
      <c r="D7" s="38">
        <f>B7+C7</f>
        <v>0</v>
      </c>
      <c r="I7" s="100"/>
      <c r="J7" s="100"/>
    </row>
    <row r="8" spans="1:10" x14ac:dyDescent="0.2">
      <c r="A8" s="223" t="s">
        <v>37</v>
      </c>
      <c r="B8" s="3"/>
      <c r="C8" s="3"/>
      <c r="D8" s="38">
        <f t="shared" ref="D8:D19" si="0">B8+C8</f>
        <v>0</v>
      </c>
      <c r="I8" s="100"/>
      <c r="J8" s="100"/>
    </row>
    <row r="9" spans="1:10" x14ac:dyDescent="0.2">
      <c r="A9" s="223" t="s">
        <v>37</v>
      </c>
      <c r="B9" s="3"/>
      <c r="C9" s="3"/>
      <c r="D9" s="38">
        <f t="shared" si="0"/>
        <v>0</v>
      </c>
      <c r="I9" s="100"/>
      <c r="J9" s="100"/>
    </row>
    <row r="10" spans="1:10" x14ac:dyDescent="0.2">
      <c r="A10" s="223" t="s">
        <v>37</v>
      </c>
      <c r="B10" s="3"/>
      <c r="C10" s="3"/>
      <c r="D10" s="38">
        <f t="shared" si="0"/>
        <v>0</v>
      </c>
      <c r="I10" s="100"/>
      <c r="J10" s="100"/>
    </row>
    <row r="11" spans="1:10" x14ac:dyDescent="0.2">
      <c r="A11" s="223" t="s">
        <v>37</v>
      </c>
      <c r="B11" s="3"/>
      <c r="C11" s="3"/>
      <c r="D11" s="38">
        <f t="shared" si="0"/>
        <v>0</v>
      </c>
      <c r="I11" s="100"/>
      <c r="J11" s="100"/>
    </row>
    <row r="12" spans="1:10" x14ac:dyDescent="0.2">
      <c r="A12" s="223" t="s">
        <v>37</v>
      </c>
      <c r="B12" s="3"/>
      <c r="C12" s="3"/>
      <c r="D12" s="38">
        <f t="shared" si="0"/>
        <v>0</v>
      </c>
      <c r="I12" s="100"/>
      <c r="J12" s="100"/>
    </row>
    <row r="13" spans="1:10" x14ac:dyDescent="0.2">
      <c r="A13" s="223" t="s">
        <v>37</v>
      </c>
      <c r="B13" s="3"/>
      <c r="C13" s="3"/>
      <c r="D13" s="38">
        <f t="shared" si="0"/>
        <v>0</v>
      </c>
      <c r="I13" s="100"/>
      <c r="J13" s="100"/>
    </row>
    <row r="14" spans="1:10" x14ac:dyDescent="0.2">
      <c r="A14" s="223" t="s">
        <v>37</v>
      </c>
      <c r="B14" s="3"/>
      <c r="C14" s="3"/>
      <c r="D14" s="38">
        <f t="shared" si="0"/>
        <v>0</v>
      </c>
      <c r="I14" s="100"/>
      <c r="J14" s="100"/>
    </row>
    <row r="15" spans="1:10" x14ac:dyDescent="0.2">
      <c r="A15" s="223" t="s">
        <v>37</v>
      </c>
      <c r="B15" s="3"/>
      <c r="C15" s="3"/>
      <c r="D15" s="38">
        <f t="shared" si="0"/>
        <v>0</v>
      </c>
      <c r="I15" s="100"/>
      <c r="J15" s="100"/>
    </row>
    <row r="16" spans="1:10" x14ac:dyDescent="0.2">
      <c r="A16" s="223" t="s">
        <v>37</v>
      </c>
      <c r="B16" s="3"/>
      <c r="C16" s="3"/>
      <c r="D16" s="38">
        <f t="shared" si="0"/>
        <v>0</v>
      </c>
      <c r="I16" s="100"/>
      <c r="J16" s="100"/>
    </row>
    <row r="17" spans="1:10" x14ac:dyDescent="0.2">
      <c r="A17" s="223" t="s">
        <v>37</v>
      </c>
      <c r="B17" s="3"/>
      <c r="C17" s="3"/>
      <c r="D17" s="38">
        <f t="shared" si="0"/>
        <v>0</v>
      </c>
      <c r="I17" s="100"/>
      <c r="J17" s="100"/>
    </row>
    <row r="18" spans="1:10" ht="13.5" thickBot="1" x14ac:dyDescent="0.25">
      <c r="A18" s="224" t="s">
        <v>37</v>
      </c>
      <c r="B18" s="81"/>
      <c r="C18" s="81"/>
      <c r="D18" s="93">
        <f t="shared" si="0"/>
        <v>0</v>
      </c>
      <c r="I18" s="100"/>
      <c r="J18" s="100"/>
    </row>
    <row r="19" spans="1:10" ht="14.25" thickTop="1" thickBot="1" x14ac:dyDescent="0.25">
      <c r="A19" s="222" t="s">
        <v>10</v>
      </c>
      <c r="B19" s="83">
        <f>ROUND(SUM(B7:B18),2)</f>
        <v>0</v>
      </c>
      <c r="C19" s="83">
        <f>ROUND(SUM(C7:C18),2)</f>
        <v>0</v>
      </c>
      <c r="D19" s="84">
        <f t="shared" si="0"/>
        <v>0</v>
      </c>
      <c r="I19" s="100"/>
      <c r="J19" s="131"/>
    </row>
    <row r="20" spans="1:10" x14ac:dyDescent="0.2">
      <c r="A20" s="119"/>
      <c r="B20" s="119"/>
      <c r="C20" s="119"/>
      <c r="D20" s="119"/>
      <c r="E20" s="119"/>
      <c r="F20" s="119"/>
      <c r="G20" s="119"/>
      <c r="H20" s="119"/>
      <c r="I20" s="100"/>
      <c r="J20" s="100"/>
    </row>
    <row r="21" spans="1:10" ht="13.5" thickBot="1" x14ac:dyDescent="0.25">
      <c r="A21" s="119"/>
      <c r="B21" s="119"/>
      <c r="C21" s="119"/>
      <c r="D21" s="119"/>
      <c r="E21" s="119"/>
      <c r="F21" s="119"/>
      <c r="G21" s="119"/>
      <c r="H21" s="119"/>
      <c r="I21" s="100"/>
      <c r="J21" s="100"/>
    </row>
    <row r="22" spans="1:10" x14ac:dyDescent="0.2">
      <c r="A22" s="320" t="s">
        <v>38</v>
      </c>
      <c r="B22" s="315" t="s">
        <v>113</v>
      </c>
      <c r="C22" s="315" t="s">
        <v>114</v>
      </c>
      <c r="D22" s="312" t="s">
        <v>10</v>
      </c>
      <c r="I22" s="100"/>
      <c r="J22" s="100"/>
    </row>
    <row r="23" spans="1:10" x14ac:dyDescent="0.2">
      <c r="A23" s="321"/>
      <c r="B23" s="316"/>
      <c r="C23" s="316"/>
      <c r="D23" s="313"/>
      <c r="I23" s="100"/>
      <c r="J23" s="100"/>
    </row>
    <row r="24" spans="1:10" ht="13.5" thickBot="1" x14ac:dyDescent="0.25">
      <c r="A24" s="322"/>
      <c r="B24" s="317"/>
      <c r="C24" s="317"/>
      <c r="D24" s="314"/>
      <c r="I24" s="100"/>
      <c r="J24" s="100"/>
    </row>
    <row r="25" spans="1:10" x14ac:dyDescent="0.2">
      <c r="A25" s="223" t="s">
        <v>37</v>
      </c>
      <c r="B25" s="3"/>
      <c r="C25" s="3"/>
      <c r="D25" s="38">
        <f t="shared" ref="D25:D31" si="1">B25+C25</f>
        <v>0</v>
      </c>
      <c r="I25" s="100"/>
      <c r="J25" s="100"/>
    </row>
    <row r="26" spans="1:10" x14ac:dyDescent="0.2">
      <c r="A26" s="223" t="s">
        <v>37</v>
      </c>
      <c r="B26" s="3"/>
      <c r="C26" s="3"/>
      <c r="D26" s="38">
        <f t="shared" si="1"/>
        <v>0</v>
      </c>
      <c r="I26" s="100"/>
      <c r="J26" s="100"/>
    </row>
    <row r="27" spans="1:10" x14ac:dyDescent="0.2">
      <c r="A27" s="223" t="s">
        <v>37</v>
      </c>
      <c r="B27" s="3"/>
      <c r="C27" s="3"/>
      <c r="D27" s="38">
        <f t="shared" si="1"/>
        <v>0</v>
      </c>
      <c r="I27" s="100"/>
      <c r="J27" s="100"/>
    </row>
    <row r="28" spans="1:10" x14ac:dyDescent="0.2">
      <c r="A28" s="223" t="s">
        <v>37</v>
      </c>
      <c r="B28" s="3"/>
      <c r="C28" s="3"/>
      <c r="D28" s="38">
        <f t="shared" si="1"/>
        <v>0</v>
      </c>
      <c r="I28" s="100"/>
      <c r="J28" s="100"/>
    </row>
    <row r="29" spans="1:10" x14ac:dyDescent="0.2">
      <c r="A29" s="223" t="s">
        <v>37</v>
      </c>
      <c r="B29" s="4"/>
      <c r="C29" s="3"/>
      <c r="D29" s="38">
        <f t="shared" si="1"/>
        <v>0</v>
      </c>
      <c r="I29" s="100"/>
      <c r="J29" s="100"/>
    </row>
    <row r="30" spans="1:10" ht="13.5" thickBot="1" x14ac:dyDescent="0.25">
      <c r="A30" s="224" t="s">
        <v>37</v>
      </c>
      <c r="B30" s="94"/>
      <c r="C30" s="81"/>
      <c r="D30" s="93">
        <f t="shared" si="1"/>
        <v>0</v>
      </c>
      <c r="I30" s="100"/>
      <c r="J30" s="100"/>
    </row>
    <row r="31" spans="1:10" ht="14.25" thickTop="1" thickBot="1" x14ac:dyDescent="0.25">
      <c r="A31" s="222" t="s">
        <v>10</v>
      </c>
      <c r="B31" s="83">
        <f>ROUND(SUM(B25:B30),2)</f>
        <v>0</v>
      </c>
      <c r="C31" s="83">
        <f>ROUND(SUM(C25:C30),2)</f>
        <v>0</v>
      </c>
      <c r="D31" s="84">
        <f t="shared" si="1"/>
        <v>0</v>
      </c>
      <c r="I31" s="100"/>
      <c r="J31" s="100"/>
    </row>
    <row r="32" spans="1:10" x14ac:dyDescent="0.2">
      <c r="A32" s="119"/>
      <c r="B32" s="119"/>
      <c r="C32" s="119"/>
      <c r="D32" s="119"/>
      <c r="E32" s="119"/>
      <c r="F32" s="119"/>
      <c r="G32" s="119"/>
      <c r="H32" s="119"/>
      <c r="I32" s="100"/>
      <c r="J32" s="100"/>
    </row>
    <row r="33" spans="1:10" ht="13.5" thickBot="1" x14ac:dyDescent="0.25">
      <c r="A33" s="119"/>
      <c r="B33" s="119"/>
      <c r="C33" s="119"/>
      <c r="D33" s="119"/>
      <c r="E33" s="119"/>
      <c r="F33" s="119"/>
      <c r="G33" s="119"/>
      <c r="H33" s="119"/>
      <c r="I33" s="100"/>
      <c r="J33" s="100"/>
    </row>
    <row r="34" spans="1:10" x14ac:dyDescent="0.2">
      <c r="A34" s="320" t="s">
        <v>117</v>
      </c>
      <c r="B34" s="315" t="s">
        <v>115</v>
      </c>
      <c r="C34" s="309" t="s">
        <v>116</v>
      </c>
      <c r="D34" s="312" t="s">
        <v>10</v>
      </c>
      <c r="E34" s="100"/>
      <c r="F34" s="100"/>
      <c r="G34" s="100"/>
      <c r="H34" s="100"/>
      <c r="I34" s="100"/>
      <c r="J34" s="100"/>
    </row>
    <row r="35" spans="1:10" x14ac:dyDescent="0.2">
      <c r="A35" s="321"/>
      <c r="B35" s="325"/>
      <c r="C35" s="310"/>
      <c r="D35" s="313"/>
      <c r="E35" s="100"/>
      <c r="F35" s="100"/>
      <c r="G35" s="100"/>
      <c r="H35" s="100"/>
      <c r="I35" s="100"/>
      <c r="J35" s="100"/>
    </row>
    <row r="36" spans="1:10" ht="13.5" thickBot="1" x14ac:dyDescent="0.25">
      <c r="A36" s="322"/>
      <c r="B36" s="326"/>
      <c r="C36" s="311"/>
      <c r="D36" s="314"/>
      <c r="E36" s="100"/>
      <c r="F36" s="100"/>
      <c r="G36" s="100"/>
      <c r="H36" s="100"/>
      <c r="I36" s="100"/>
      <c r="J36" s="100"/>
    </row>
    <row r="37" spans="1:10" x14ac:dyDescent="0.2">
      <c r="A37" s="223" t="s">
        <v>37</v>
      </c>
      <c r="B37" s="3"/>
      <c r="C37" s="3"/>
      <c r="D37" s="38">
        <f t="shared" ref="D37:D48" si="2">B37+C37</f>
        <v>0</v>
      </c>
      <c r="E37" s="100"/>
      <c r="F37" s="100"/>
      <c r="G37" s="100"/>
      <c r="H37" s="100"/>
      <c r="I37" s="100"/>
      <c r="J37" s="100"/>
    </row>
    <row r="38" spans="1:10" x14ac:dyDescent="0.2">
      <c r="A38" s="223" t="s">
        <v>37</v>
      </c>
      <c r="B38" s="3"/>
      <c r="C38" s="3"/>
      <c r="D38" s="38">
        <f t="shared" si="2"/>
        <v>0</v>
      </c>
      <c r="E38" s="100"/>
      <c r="F38" s="100"/>
      <c r="G38" s="100"/>
      <c r="H38" s="100"/>
      <c r="I38" s="100"/>
      <c r="J38" s="100"/>
    </row>
    <row r="39" spans="1:10" x14ac:dyDescent="0.2">
      <c r="A39" s="223" t="s">
        <v>37</v>
      </c>
      <c r="B39" s="3"/>
      <c r="C39" s="3"/>
      <c r="D39" s="38">
        <f>B39+C39</f>
        <v>0</v>
      </c>
      <c r="E39" s="100"/>
      <c r="F39" s="100"/>
      <c r="G39" s="100"/>
      <c r="H39" s="100"/>
      <c r="I39" s="100"/>
      <c r="J39" s="100"/>
    </row>
    <row r="40" spans="1:10" x14ac:dyDescent="0.2">
      <c r="A40" s="223" t="s">
        <v>37</v>
      </c>
      <c r="B40" s="3"/>
      <c r="C40" s="3"/>
      <c r="D40" s="38">
        <f>B40+C40</f>
        <v>0</v>
      </c>
      <c r="E40" s="100"/>
      <c r="F40" s="100"/>
      <c r="G40" s="100"/>
      <c r="H40" s="100"/>
      <c r="I40" s="100"/>
      <c r="J40" s="100"/>
    </row>
    <row r="41" spans="1:10" x14ac:dyDescent="0.2">
      <c r="A41" s="223" t="s">
        <v>37</v>
      </c>
      <c r="B41" s="3"/>
      <c r="C41" s="3"/>
      <c r="D41" s="38">
        <f>B41+C41</f>
        <v>0</v>
      </c>
      <c r="E41" s="100"/>
      <c r="F41" s="100"/>
      <c r="G41" s="100"/>
      <c r="H41" s="100"/>
      <c r="I41" s="100"/>
      <c r="J41" s="100"/>
    </row>
    <row r="42" spans="1:10" x14ac:dyDescent="0.2">
      <c r="A42" s="223" t="s">
        <v>37</v>
      </c>
      <c r="B42" s="3"/>
      <c r="C42" s="3"/>
      <c r="D42" s="38">
        <f>B42+C42</f>
        <v>0</v>
      </c>
      <c r="E42" s="100"/>
      <c r="F42" s="100"/>
      <c r="G42" s="100"/>
      <c r="H42" s="100"/>
      <c r="I42" s="100"/>
      <c r="J42" s="100"/>
    </row>
    <row r="43" spans="1:10" x14ac:dyDescent="0.2">
      <c r="A43" s="223" t="s">
        <v>37</v>
      </c>
      <c r="B43" s="3"/>
      <c r="C43" s="3"/>
      <c r="D43" s="38">
        <f t="shared" si="2"/>
        <v>0</v>
      </c>
      <c r="E43" s="100"/>
      <c r="F43" s="100"/>
      <c r="G43" s="100"/>
      <c r="H43" s="100"/>
      <c r="I43" s="100"/>
      <c r="J43" s="100"/>
    </row>
    <row r="44" spans="1:10" x14ac:dyDescent="0.2">
      <c r="A44" s="223" t="s">
        <v>37</v>
      </c>
      <c r="B44" s="3"/>
      <c r="C44" s="3"/>
      <c r="D44" s="38">
        <f t="shared" si="2"/>
        <v>0</v>
      </c>
      <c r="E44" s="100"/>
      <c r="F44" s="100"/>
      <c r="G44" s="100"/>
      <c r="H44" s="100"/>
      <c r="I44" s="100"/>
      <c r="J44" s="100"/>
    </row>
    <row r="45" spans="1:10" x14ac:dyDescent="0.2">
      <c r="A45" s="223" t="s">
        <v>37</v>
      </c>
      <c r="B45" s="3"/>
      <c r="C45" s="3"/>
      <c r="D45" s="38">
        <f t="shared" si="2"/>
        <v>0</v>
      </c>
      <c r="E45" s="100"/>
      <c r="F45" s="100"/>
      <c r="G45" s="100"/>
      <c r="H45" s="100"/>
      <c r="I45" s="100"/>
      <c r="J45" s="100"/>
    </row>
    <row r="46" spans="1:10" x14ac:dyDescent="0.2">
      <c r="A46" s="223" t="s">
        <v>37</v>
      </c>
      <c r="B46" s="3"/>
      <c r="C46" s="3"/>
      <c r="D46" s="38">
        <f t="shared" si="2"/>
        <v>0</v>
      </c>
      <c r="E46" s="100"/>
      <c r="F46" s="100"/>
      <c r="G46" s="100"/>
      <c r="H46" s="100"/>
      <c r="I46" s="100"/>
      <c r="J46" s="100"/>
    </row>
    <row r="47" spans="1:10" ht="13.5" thickBot="1" x14ac:dyDescent="0.25">
      <c r="A47" s="224" t="s">
        <v>37</v>
      </c>
      <c r="B47" s="81"/>
      <c r="C47" s="81"/>
      <c r="D47" s="93">
        <f t="shared" si="2"/>
        <v>0</v>
      </c>
      <c r="E47" s="100"/>
      <c r="F47" s="100"/>
      <c r="G47" s="100"/>
      <c r="H47" s="100"/>
      <c r="I47" s="100"/>
      <c r="J47" s="100"/>
    </row>
    <row r="48" spans="1:10" ht="14.25" thickTop="1" thickBot="1" x14ac:dyDescent="0.25">
      <c r="A48" s="222" t="s">
        <v>10</v>
      </c>
      <c r="B48" s="83">
        <f>ROUND(SUM(B37:B47),2)</f>
        <v>0</v>
      </c>
      <c r="C48" s="83">
        <f>ROUND(SUM(C37:C47),2)</f>
        <v>0</v>
      </c>
      <c r="D48" s="84">
        <f t="shared" si="2"/>
        <v>0</v>
      </c>
      <c r="E48" s="100"/>
      <c r="F48" s="100"/>
      <c r="G48" s="100"/>
      <c r="H48" s="100"/>
      <c r="I48" s="100"/>
      <c r="J48" s="100"/>
    </row>
    <row r="49" spans="1:11" x14ac:dyDescent="0.2">
      <c r="A49" s="119"/>
      <c r="B49" s="119"/>
      <c r="C49" s="119"/>
      <c r="D49" s="119"/>
      <c r="E49" s="119"/>
      <c r="F49" s="119"/>
      <c r="G49" s="119"/>
      <c r="H49" s="119"/>
      <c r="I49" s="100"/>
      <c r="J49" s="100"/>
    </row>
    <row r="50" spans="1:11" ht="13.5" thickBot="1" x14ac:dyDescent="0.25">
      <c r="A50" s="119"/>
      <c r="B50" s="119"/>
      <c r="C50" s="119"/>
      <c r="D50" s="119"/>
      <c r="E50" s="119"/>
      <c r="F50" s="119"/>
      <c r="G50" s="119"/>
      <c r="H50" s="119"/>
      <c r="I50" s="100"/>
      <c r="J50" s="100"/>
    </row>
    <row r="51" spans="1:11" x14ac:dyDescent="0.2">
      <c r="A51" s="320" t="s">
        <v>100</v>
      </c>
      <c r="B51" s="327" t="s">
        <v>117</v>
      </c>
      <c r="C51" s="323"/>
      <c r="D51" s="263"/>
      <c r="F51" s="29" t="s">
        <v>39</v>
      </c>
      <c r="H51" s="100"/>
      <c r="I51" s="100"/>
      <c r="J51" s="100"/>
    </row>
    <row r="52" spans="1:11" ht="13.5" thickBot="1" x14ac:dyDescent="0.25">
      <c r="A52" s="322"/>
      <c r="B52" s="314"/>
      <c r="C52" s="324"/>
      <c r="D52" s="263"/>
      <c r="F52" s="100"/>
      <c r="H52" s="100"/>
      <c r="I52" s="100"/>
      <c r="J52" s="100"/>
    </row>
    <row r="53" spans="1:11" x14ac:dyDescent="0.2">
      <c r="A53" s="220" t="s">
        <v>19</v>
      </c>
      <c r="B53" s="5"/>
      <c r="C53" s="100"/>
      <c r="D53" s="263"/>
      <c r="F53" s="304" t="s">
        <v>121</v>
      </c>
      <c r="J53" s="100"/>
      <c r="K53" s="18"/>
    </row>
    <row r="54" spans="1:11" ht="12.75" customHeight="1" x14ac:dyDescent="0.2">
      <c r="A54" s="220" t="s">
        <v>20</v>
      </c>
      <c r="B54" s="5"/>
      <c r="C54" s="100"/>
      <c r="D54" s="263"/>
      <c r="F54" s="305"/>
      <c r="J54" s="100"/>
    </row>
    <row r="55" spans="1:11" ht="13.5" thickBot="1" x14ac:dyDescent="0.25">
      <c r="A55" s="220" t="s">
        <v>21</v>
      </c>
      <c r="B55" s="5"/>
      <c r="C55" s="100"/>
      <c r="D55" s="263"/>
      <c r="F55" s="306"/>
      <c r="J55" s="100"/>
    </row>
    <row r="56" spans="1:11" x14ac:dyDescent="0.2">
      <c r="A56" s="220" t="s">
        <v>22</v>
      </c>
      <c r="B56" s="5"/>
      <c r="C56" s="100"/>
      <c r="D56" s="307" t="str">
        <f>A4</f>
        <v>SHARES (Cash dividends)</v>
      </c>
      <c r="E56" s="308"/>
      <c r="F56" s="266">
        <f>D19</f>
        <v>0</v>
      </c>
      <c r="J56" s="100"/>
    </row>
    <row r="57" spans="1:11" ht="13.5" thickBot="1" x14ac:dyDescent="0.25">
      <c r="A57" s="220" t="s">
        <v>23</v>
      </c>
      <c r="B57" s="5"/>
      <c r="C57" s="100"/>
      <c r="D57" s="307" t="str">
        <f>A22</f>
        <v>SHARES (Script dividends)</v>
      </c>
      <c r="E57" s="308"/>
      <c r="F57" s="267">
        <f>D31</f>
        <v>0</v>
      </c>
      <c r="J57" s="100"/>
    </row>
    <row r="58" spans="1:11" ht="13.5" thickBot="1" x14ac:dyDescent="0.25">
      <c r="A58" s="220" t="s">
        <v>24</v>
      </c>
      <c r="B58" s="5"/>
      <c r="C58" s="100"/>
      <c r="D58" s="318" t="s">
        <v>118</v>
      </c>
      <c r="E58" s="319"/>
      <c r="F58" s="273">
        <f>SUM(F56:F57)</f>
        <v>0</v>
      </c>
      <c r="J58" s="100"/>
    </row>
    <row r="59" spans="1:11" ht="13.5" thickTop="1" x14ac:dyDescent="0.2">
      <c r="A59" s="220" t="s">
        <v>25</v>
      </c>
      <c r="B59" s="5"/>
      <c r="C59" s="100"/>
      <c r="D59" s="307" t="str">
        <f>A34</f>
        <v>Interest</v>
      </c>
      <c r="E59" s="308"/>
      <c r="F59" s="266">
        <f>D48</f>
        <v>0</v>
      </c>
      <c r="J59" s="100"/>
    </row>
    <row r="60" spans="1:11" ht="13.5" thickBot="1" x14ac:dyDescent="0.25">
      <c r="A60" s="220" t="s">
        <v>26</v>
      </c>
      <c r="B60" s="5"/>
      <c r="C60" s="100"/>
      <c r="D60" s="268" t="str">
        <f>A51</f>
        <v>Bank Interest</v>
      </c>
      <c r="E60" s="270"/>
      <c r="F60" s="272">
        <f>B66</f>
        <v>0</v>
      </c>
      <c r="J60" s="100"/>
    </row>
    <row r="61" spans="1:11" ht="13.5" thickBot="1" x14ac:dyDescent="0.25">
      <c r="A61" s="220" t="s">
        <v>27</v>
      </c>
      <c r="B61" s="5"/>
      <c r="C61" s="100"/>
      <c r="D61" s="269" t="s">
        <v>119</v>
      </c>
      <c r="E61" s="271"/>
      <c r="F61" s="273">
        <f>SUM(F59:F60)</f>
        <v>0</v>
      </c>
      <c r="J61" s="100"/>
    </row>
    <row r="62" spans="1:11" ht="14.25" thickTop="1" thickBot="1" x14ac:dyDescent="0.25">
      <c r="A62" s="220" t="s">
        <v>28</v>
      </c>
      <c r="B62" s="5"/>
      <c r="C62" s="100"/>
      <c r="J62" s="100"/>
    </row>
    <row r="63" spans="1:11" ht="13.5" thickBot="1" x14ac:dyDescent="0.25">
      <c r="A63" s="220" t="s">
        <v>29</v>
      </c>
      <c r="B63" s="5"/>
      <c r="C63" s="100"/>
      <c r="D63" s="269" t="s">
        <v>120</v>
      </c>
      <c r="F63" s="274">
        <f>F58+F61</f>
        <v>0</v>
      </c>
      <c r="G63" s="119"/>
      <c r="H63" s="119"/>
      <c r="I63" s="100"/>
      <c r="J63" s="100"/>
    </row>
    <row r="64" spans="1:11" x14ac:dyDescent="0.2">
      <c r="A64" s="220" t="s">
        <v>30</v>
      </c>
      <c r="B64" s="5"/>
      <c r="C64" s="100"/>
      <c r="D64" s="100"/>
      <c r="E64" s="119"/>
      <c r="F64" s="119"/>
      <c r="G64" s="119"/>
      <c r="H64" s="119"/>
      <c r="I64" s="100"/>
      <c r="J64" s="100"/>
    </row>
    <row r="65" spans="1:10" ht="13.5" thickBot="1" x14ac:dyDescent="0.25">
      <c r="A65" s="221" t="s">
        <v>19</v>
      </c>
      <c r="B65" s="82"/>
      <c r="C65" s="100"/>
      <c r="D65" s="100"/>
      <c r="E65" s="119"/>
      <c r="F65" s="119"/>
      <c r="G65" s="119"/>
      <c r="H65" s="119"/>
      <c r="I65" s="100"/>
      <c r="J65" s="100"/>
    </row>
    <row r="66" spans="1:10" ht="14.25" thickTop="1" thickBot="1" x14ac:dyDescent="0.25">
      <c r="A66" s="222" t="s">
        <v>10</v>
      </c>
      <c r="B66" s="84">
        <f>ROUND(SUM(B53:B65),2)</f>
        <v>0</v>
      </c>
      <c r="C66" s="100"/>
      <c r="D66" s="100"/>
      <c r="E66" s="119"/>
      <c r="F66" s="119"/>
      <c r="G66" s="119"/>
      <c r="H66" s="119"/>
      <c r="I66" s="100"/>
      <c r="J66" s="100"/>
    </row>
    <row r="67" spans="1:10" x14ac:dyDescent="0.2">
      <c r="A67" s="100"/>
      <c r="B67" s="100"/>
      <c r="C67" s="100"/>
      <c r="D67" s="100"/>
      <c r="E67" s="119"/>
      <c r="F67" s="119"/>
      <c r="G67" s="119"/>
      <c r="H67" s="119"/>
      <c r="I67" s="100"/>
      <c r="J67" s="100"/>
    </row>
    <row r="68" spans="1:10" x14ac:dyDescent="0.2">
      <c r="A68" s="100"/>
      <c r="B68" s="100"/>
      <c r="C68" s="100"/>
      <c r="D68" s="100"/>
      <c r="E68" s="100"/>
      <c r="F68" s="100"/>
      <c r="G68" s="100"/>
      <c r="H68" s="100"/>
      <c r="I68" s="100"/>
      <c r="J68" s="100"/>
    </row>
    <row r="69" spans="1:10" x14ac:dyDescent="0.2">
      <c r="I69" s="100"/>
      <c r="J69" s="100"/>
    </row>
  </sheetData>
  <sheetProtection algorithmName="SHA-512" hashValue="hQOSHv2rn8KgS9GMSt8hXO1ZKDtYtmDrqF0VONL+nWeVELOj1KtmkDAHepkp6V4VOAxr1pESaOiYEYeQXAMgOg==" saltValue="KGrFDr8vGWzjyvc+389/UA==" spinCount="100000" sheet="1" selectLockedCells="1"/>
  <mergeCells count="22">
    <mergeCell ref="B4:B6"/>
    <mergeCell ref="B22:B24"/>
    <mergeCell ref="A4:A6"/>
    <mergeCell ref="A22:A24"/>
    <mergeCell ref="C22:C24"/>
    <mergeCell ref="D57:E57"/>
    <mergeCell ref="D59:E59"/>
    <mergeCell ref="D58:E58"/>
    <mergeCell ref="A34:A36"/>
    <mergeCell ref="C51:C52"/>
    <mergeCell ref="A51:A52"/>
    <mergeCell ref="B34:B36"/>
    <mergeCell ref="B51:B52"/>
    <mergeCell ref="F53:F55"/>
    <mergeCell ref="F1:G1"/>
    <mergeCell ref="D1:E1"/>
    <mergeCell ref="D56:E56"/>
    <mergeCell ref="C34:C36"/>
    <mergeCell ref="D34:D36"/>
    <mergeCell ref="C4:C6"/>
    <mergeCell ref="D4:D6"/>
    <mergeCell ref="D22:D24"/>
  </mergeCells>
  <phoneticPr fontId="0" type="noConversion"/>
  <printOptions horizontalCentered="1"/>
  <pageMargins left="0.55118110236220474" right="0.55118110236220474" top="0.86614173228346458" bottom="0.98425196850393704" header="0.51181102362204722" footer="0.6692913385826772"/>
  <pageSetup paperSize="9" orientation="landscape" r:id="rId1"/>
  <headerFooter alignWithMargins="0">
    <oddFooter>&amp;L&amp;F &amp;A&amp;CPage &amp;P of &amp;N&amp;R&amp;D</oddFooter>
  </headerFooter>
  <rowBreaks count="1" manualBreakCount="1">
    <brk id="32" max="655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K37"/>
  <sheetViews>
    <sheetView showGridLines="0" showRowColHeaders="0" zoomScaleNormal="100" workbookViewId="0">
      <selection activeCell="A22" sqref="A22:A23"/>
    </sheetView>
  </sheetViews>
  <sheetFormatPr defaultRowHeight="12.75" x14ac:dyDescent="0.2"/>
  <cols>
    <col min="1" max="1" width="22.7109375" customWidth="1"/>
    <col min="2" max="2" width="14.7109375" customWidth="1"/>
    <col min="3" max="3" width="11.7109375" customWidth="1"/>
    <col min="4" max="4" width="22.7109375" customWidth="1"/>
    <col min="5" max="5" width="14.7109375" customWidth="1"/>
    <col min="6" max="6" width="11.5703125" customWidth="1"/>
    <col min="7" max="9" width="11.7109375" customWidth="1"/>
    <col min="11" max="11" width="9.5703125" bestFit="1" customWidth="1"/>
  </cols>
  <sheetData>
    <row r="1" spans="1:11" ht="15.75" x14ac:dyDescent="0.2">
      <c r="A1" s="99" t="s">
        <v>105</v>
      </c>
      <c r="B1" s="100"/>
      <c r="C1" s="100"/>
      <c r="D1" s="296" t="str">
        <f>'Tax Calc'!F1</f>
        <v>Name</v>
      </c>
      <c r="E1" s="297"/>
      <c r="F1" s="298" t="s">
        <v>101</v>
      </c>
      <c r="G1" s="299"/>
      <c r="H1" s="208">
        <f>'Tax Calc'!D1</f>
        <v>2020</v>
      </c>
      <c r="I1" s="27" t="str">
        <f>'Tax Calc'!J1</f>
        <v>© 2020 - R G Rolfe</v>
      </c>
    </row>
    <row r="2" spans="1:11" ht="15.75" x14ac:dyDescent="0.2">
      <c r="A2" s="118"/>
      <c r="B2" s="100"/>
      <c r="C2" s="100"/>
      <c r="D2" s="100"/>
      <c r="E2" s="100"/>
      <c r="F2" s="100"/>
      <c r="G2" s="100"/>
      <c r="H2" s="100"/>
      <c r="I2" s="100"/>
      <c r="J2" s="100"/>
    </row>
    <row r="3" spans="1:11" ht="13.5" thickBot="1" x14ac:dyDescent="0.25">
      <c r="A3" s="100"/>
      <c r="B3" s="100"/>
      <c r="C3" s="100"/>
      <c r="D3" s="100"/>
      <c r="E3" s="100"/>
      <c r="F3" s="100"/>
      <c r="G3" s="100"/>
      <c r="H3" s="100"/>
      <c r="I3" s="100"/>
      <c r="J3" s="100"/>
    </row>
    <row r="4" spans="1:11" x14ac:dyDescent="0.2">
      <c r="A4" s="328" t="s">
        <v>106</v>
      </c>
      <c r="B4" s="327" t="s">
        <v>89</v>
      </c>
      <c r="D4" s="328" t="s">
        <v>106</v>
      </c>
      <c r="E4" s="327" t="s">
        <v>89</v>
      </c>
      <c r="J4" s="100"/>
    </row>
    <row r="5" spans="1:11" ht="13.5" thickBot="1" x14ac:dyDescent="0.25">
      <c r="A5" s="329"/>
      <c r="B5" s="330"/>
      <c r="D5" s="329"/>
      <c r="E5" s="330"/>
      <c r="J5" s="100"/>
    </row>
    <row r="6" spans="1:11" x14ac:dyDescent="0.2">
      <c r="A6" s="211" t="s">
        <v>19</v>
      </c>
      <c r="B6" s="5"/>
      <c r="D6" s="211" t="s">
        <v>19</v>
      </c>
      <c r="E6" s="5"/>
      <c r="J6" s="100"/>
      <c r="K6" s="18"/>
    </row>
    <row r="7" spans="1:11" x14ac:dyDescent="0.2">
      <c r="A7" s="211" t="s">
        <v>20</v>
      </c>
      <c r="B7" s="5"/>
      <c r="D7" s="211" t="s">
        <v>20</v>
      </c>
      <c r="E7" s="5"/>
      <c r="J7" s="100"/>
    </row>
    <row r="8" spans="1:11" x14ac:dyDescent="0.2">
      <c r="A8" s="211" t="s">
        <v>21</v>
      </c>
      <c r="B8" s="5"/>
      <c r="D8" s="211" t="s">
        <v>21</v>
      </c>
      <c r="E8" s="5"/>
      <c r="J8" s="100"/>
    </row>
    <row r="9" spans="1:11" x14ac:dyDescent="0.2">
      <c r="A9" s="211" t="s">
        <v>22</v>
      </c>
      <c r="B9" s="5"/>
      <c r="D9" s="211" t="s">
        <v>22</v>
      </c>
      <c r="E9" s="5"/>
      <c r="J9" s="100"/>
    </row>
    <row r="10" spans="1:11" x14ac:dyDescent="0.2">
      <c r="A10" s="211" t="s">
        <v>23</v>
      </c>
      <c r="B10" s="5"/>
      <c r="D10" s="211" t="s">
        <v>23</v>
      </c>
      <c r="E10" s="5"/>
      <c r="J10" s="100"/>
    </row>
    <row r="11" spans="1:11" x14ac:dyDescent="0.2">
      <c r="A11" s="211" t="s">
        <v>24</v>
      </c>
      <c r="B11" s="5"/>
      <c r="D11" s="211" t="s">
        <v>24</v>
      </c>
      <c r="E11" s="5"/>
      <c r="J11" s="100"/>
    </row>
    <row r="12" spans="1:11" x14ac:dyDescent="0.2">
      <c r="A12" s="211" t="s">
        <v>25</v>
      </c>
      <c r="B12" s="5"/>
      <c r="D12" s="211" t="s">
        <v>25</v>
      </c>
      <c r="E12" s="5"/>
      <c r="J12" s="100"/>
    </row>
    <row r="13" spans="1:11" x14ac:dyDescent="0.2">
      <c r="A13" s="211" t="s">
        <v>26</v>
      </c>
      <c r="B13" s="5"/>
      <c r="D13" s="211" t="s">
        <v>26</v>
      </c>
      <c r="E13" s="5"/>
      <c r="J13" s="100"/>
    </row>
    <row r="14" spans="1:11" x14ac:dyDescent="0.2">
      <c r="A14" s="211" t="s">
        <v>27</v>
      </c>
      <c r="B14" s="5"/>
      <c r="D14" s="211" t="s">
        <v>27</v>
      </c>
      <c r="E14" s="5"/>
      <c r="J14" s="100"/>
    </row>
    <row r="15" spans="1:11" x14ac:dyDescent="0.2">
      <c r="A15" s="211" t="s">
        <v>28</v>
      </c>
      <c r="B15" s="5"/>
      <c r="D15" s="211" t="s">
        <v>28</v>
      </c>
      <c r="E15" s="5"/>
      <c r="J15" s="100"/>
    </row>
    <row r="16" spans="1:11" x14ac:dyDescent="0.2">
      <c r="A16" s="211" t="s">
        <v>29</v>
      </c>
      <c r="B16" s="5"/>
      <c r="D16" s="211" t="s">
        <v>29</v>
      </c>
      <c r="E16" s="5"/>
      <c r="J16" s="100"/>
    </row>
    <row r="17" spans="1:10" x14ac:dyDescent="0.2">
      <c r="A17" s="211" t="s">
        <v>30</v>
      </c>
      <c r="B17" s="5"/>
      <c r="D17" s="211" t="s">
        <v>30</v>
      </c>
      <c r="E17" s="5"/>
      <c r="J17" s="100"/>
    </row>
    <row r="18" spans="1:10" ht="13.5" thickBot="1" x14ac:dyDescent="0.25">
      <c r="A18" s="212" t="s">
        <v>19</v>
      </c>
      <c r="B18" s="82"/>
      <c r="D18" s="212" t="s">
        <v>19</v>
      </c>
      <c r="E18" s="82"/>
      <c r="J18" s="100"/>
    </row>
    <row r="19" spans="1:10" ht="14.25" thickTop="1" thickBot="1" x14ac:dyDescent="0.25">
      <c r="A19" s="213" t="s">
        <v>10</v>
      </c>
      <c r="B19" s="84">
        <f>ROUND(SUM(B6:B18),2)</f>
        <v>0</v>
      </c>
      <c r="D19" s="213" t="s">
        <v>10</v>
      </c>
      <c r="E19" s="84">
        <f>ROUND(SUM(E6:E18),2)</f>
        <v>0</v>
      </c>
      <c r="J19" s="100"/>
    </row>
    <row r="20" spans="1:10" x14ac:dyDescent="0.2">
      <c r="A20" s="100"/>
      <c r="B20" s="100"/>
      <c r="C20" s="100"/>
      <c r="D20" s="119"/>
      <c r="E20" s="119"/>
      <c r="H20" s="119"/>
      <c r="I20" s="100"/>
      <c r="J20" s="100"/>
    </row>
    <row r="21" spans="1:10" ht="13.5" thickBot="1" x14ac:dyDescent="0.25">
      <c r="A21" s="100"/>
      <c r="B21" s="100"/>
      <c r="C21" s="100"/>
      <c r="D21" s="100"/>
      <c r="E21" s="100"/>
      <c r="H21" s="100"/>
      <c r="I21" s="100"/>
      <c r="J21" s="100"/>
    </row>
    <row r="22" spans="1:10" x14ac:dyDescent="0.2">
      <c r="A22" s="328" t="s">
        <v>106</v>
      </c>
      <c r="B22" s="327" t="s">
        <v>89</v>
      </c>
      <c r="D22" s="328" t="s">
        <v>106</v>
      </c>
      <c r="E22" s="327" t="s">
        <v>89</v>
      </c>
      <c r="J22" s="100"/>
    </row>
    <row r="23" spans="1:10" ht="13.5" thickBot="1" x14ac:dyDescent="0.25">
      <c r="A23" s="329"/>
      <c r="B23" s="330"/>
      <c r="D23" s="329"/>
      <c r="E23" s="330"/>
    </row>
    <row r="24" spans="1:10" x14ac:dyDescent="0.2">
      <c r="A24" s="211" t="s">
        <v>19</v>
      </c>
      <c r="B24" s="5"/>
      <c r="D24" s="211" t="s">
        <v>19</v>
      </c>
      <c r="E24" s="5"/>
    </row>
    <row r="25" spans="1:10" x14ac:dyDescent="0.2">
      <c r="A25" s="211" t="s">
        <v>20</v>
      </c>
      <c r="B25" s="5"/>
      <c r="D25" s="211" t="s">
        <v>20</v>
      </c>
      <c r="E25" s="5"/>
    </row>
    <row r="26" spans="1:10" x14ac:dyDescent="0.2">
      <c r="A26" s="211" t="s">
        <v>21</v>
      </c>
      <c r="B26" s="5"/>
      <c r="D26" s="211" t="s">
        <v>21</v>
      </c>
      <c r="E26" s="5"/>
    </row>
    <row r="27" spans="1:10" x14ac:dyDescent="0.2">
      <c r="A27" s="211" t="s">
        <v>22</v>
      </c>
      <c r="B27" s="5"/>
      <c r="D27" s="211" t="s">
        <v>22</v>
      </c>
      <c r="E27" s="5"/>
    </row>
    <row r="28" spans="1:10" x14ac:dyDescent="0.2">
      <c r="A28" s="211" t="s">
        <v>23</v>
      </c>
      <c r="B28" s="5"/>
      <c r="D28" s="211" t="s">
        <v>23</v>
      </c>
      <c r="E28" s="5"/>
    </row>
    <row r="29" spans="1:10" x14ac:dyDescent="0.2">
      <c r="A29" s="211" t="s">
        <v>24</v>
      </c>
      <c r="B29" s="5"/>
      <c r="D29" s="211" t="s">
        <v>24</v>
      </c>
      <c r="E29" s="5"/>
    </row>
    <row r="30" spans="1:10" x14ac:dyDescent="0.2">
      <c r="A30" s="211" t="s">
        <v>25</v>
      </c>
      <c r="B30" s="5"/>
      <c r="D30" s="211" t="s">
        <v>25</v>
      </c>
      <c r="E30" s="5"/>
    </row>
    <row r="31" spans="1:10" x14ac:dyDescent="0.2">
      <c r="A31" s="211" t="s">
        <v>26</v>
      </c>
      <c r="B31" s="5"/>
      <c r="D31" s="211" t="s">
        <v>26</v>
      </c>
      <c r="E31" s="5"/>
    </row>
    <row r="32" spans="1:10" x14ac:dyDescent="0.2">
      <c r="A32" s="211" t="s">
        <v>27</v>
      </c>
      <c r="B32" s="5"/>
      <c r="D32" s="211" t="s">
        <v>27</v>
      </c>
      <c r="E32" s="5"/>
    </row>
    <row r="33" spans="1:5" x14ac:dyDescent="0.2">
      <c r="A33" s="211" t="s">
        <v>28</v>
      </c>
      <c r="B33" s="5"/>
      <c r="D33" s="211" t="s">
        <v>28</v>
      </c>
      <c r="E33" s="5"/>
    </row>
    <row r="34" spans="1:5" x14ac:dyDescent="0.2">
      <c r="A34" s="211" t="s">
        <v>29</v>
      </c>
      <c r="B34" s="5"/>
      <c r="D34" s="211" t="s">
        <v>29</v>
      </c>
      <c r="E34" s="5"/>
    </row>
    <row r="35" spans="1:5" x14ac:dyDescent="0.2">
      <c r="A35" s="211" t="s">
        <v>30</v>
      </c>
      <c r="B35" s="5"/>
      <c r="D35" s="211" t="s">
        <v>30</v>
      </c>
      <c r="E35" s="5"/>
    </row>
    <row r="36" spans="1:5" ht="13.5" thickBot="1" x14ac:dyDescent="0.25">
      <c r="A36" s="212" t="s">
        <v>19</v>
      </c>
      <c r="B36" s="82"/>
      <c r="D36" s="212" t="s">
        <v>19</v>
      </c>
      <c r="E36" s="82"/>
    </row>
    <row r="37" spans="1:5" ht="14.25" thickTop="1" thickBot="1" x14ac:dyDescent="0.25">
      <c r="A37" s="213" t="s">
        <v>10</v>
      </c>
      <c r="B37" s="84">
        <f>ROUND(SUM(B24:B36),2)</f>
        <v>0</v>
      </c>
      <c r="D37" s="213" t="s">
        <v>10</v>
      </c>
      <c r="E37" s="84">
        <f>ROUND(SUM(E24:E36),2)</f>
        <v>0</v>
      </c>
    </row>
  </sheetData>
  <sheetProtection algorithmName="SHA-512" hashValue="YoesN13LhvLFwV34Auiv8mgoxynCheZNTZMLj/UTdTLhVMCCIwzrsdAArsUOeJgJobQieEf6cFmbZ8rnWqP4Ng==" saltValue="CqIcHxfaPvTUzfPqATKmvQ==" spinCount="100000" sheet="1" selectLockedCells="1"/>
  <mergeCells count="10">
    <mergeCell ref="A4:A5"/>
    <mergeCell ref="A22:A23"/>
    <mergeCell ref="D4:D5"/>
    <mergeCell ref="D22:D23"/>
    <mergeCell ref="F1:G1"/>
    <mergeCell ref="E4:E5"/>
    <mergeCell ref="E22:E23"/>
    <mergeCell ref="B4:B5"/>
    <mergeCell ref="D1:E1"/>
    <mergeCell ref="B22:B23"/>
  </mergeCells>
  <phoneticPr fontId="0" type="noConversion"/>
  <printOptions horizontalCentered="1"/>
  <pageMargins left="0.55118110236220474" right="0.55118110236220474" top="0.62992125984251968" bottom="0.70866141732283472" header="0.47244094488188981" footer="0.43307086614173229"/>
  <pageSetup paperSize="9" orientation="landscape" r:id="rId1"/>
  <headerFooter alignWithMargins="0">
    <oddFooter>&amp;L&amp;F &amp;A&amp;CPage &amp;P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G32"/>
  <sheetViews>
    <sheetView showGridLines="0" showRowColHeaders="0" workbookViewId="0">
      <selection activeCell="B27" sqref="B27"/>
    </sheetView>
  </sheetViews>
  <sheetFormatPr defaultRowHeight="12.75" x14ac:dyDescent="0.2"/>
  <cols>
    <col min="1" max="1" width="35.28515625" style="2" customWidth="1"/>
    <col min="2" max="2" width="12" style="2" customWidth="1"/>
    <col min="3" max="5" width="8.7109375" style="2" customWidth="1"/>
    <col min="6" max="16384" width="9.140625" style="2"/>
  </cols>
  <sheetData>
    <row r="1" spans="1:7" x14ac:dyDescent="0.2">
      <c r="A1" s="205" t="s">
        <v>102</v>
      </c>
      <c r="B1" s="208">
        <f>'Tax Calc'!D1</f>
        <v>2020</v>
      </c>
      <c r="C1" s="31"/>
      <c r="D1" s="100"/>
      <c r="E1" s="27" t="str">
        <f>'Tax Calc'!J1</f>
        <v>© 2020 - R G Rolfe</v>
      </c>
      <c r="F1" s="100"/>
      <c r="G1" s="132"/>
    </row>
    <row r="2" spans="1:7" x14ac:dyDescent="0.2">
      <c r="A2" s="132"/>
      <c r="B2" s="133"/>
      <c r="C2" s="31"/>
      <c r="D2" s="100"/>
      <c r="E2" s="27"/>
      <c r="F2" s="100"/>
      <c r="G2" s="132"/>
    </row>
    <row r="3" spans="1:7" x14ac:dyDescent="0.2">
      <c r="A3" s="233" t="s">
        <v>108</v>
      </c>
      <c r="B3" s="251" t="s">
        <v>107</v>
      </c>
      <c r="C3" s="100"/>
      <c r="D3" s="100"/>
      <c r="E3" s="100"/>
      <c r="F3" s="100"/>
      <c r="G3" s="132"/>
    </row>
    <row r="4" spans="1:7" x14ac:dyDescent="0.2">
      <c r="A4" s="255">
        <v>0.2</v>
      </c>
      <c r="B4" s="256">
        <v>37500</v>
      </c>
      <c r="C4" s="100"/>
      <c r="D4" s="100"/>
      <c r="E4" s="100"/>
      <c r="F4" s="100"/>
      <c r="G4" s="132"/>
    </row>
    <row r="5" spans="1:7" x14ac:dyDescent="0.2">
      <c r="A5" s="37">
        <v>0.4</v>
      </c>
      <c r="B5" s="36">
        <v>100000</v>
      </c>
      <c r="C5" s="100"/>
      <c r="D5" s="100"/>
      <c r="E5" s="100"/>
      <c r="F5" s="100"/>
      <c r="G5" s="132"/>
    </row>
    <row r="6" spans="1:7" x14ac:dyDescent="0.2">
      <c r="A6" s="135"/>
      <c r="B6" s="136"/>
      <c r="C6" s="100"/>
      <c r="D6" s="100"/>
      <c r="E6" s="100"/>
      <c r="F6" s="100"/>
      <c r="G6" s="132"/>
    </row>
    <row r="7" spans="1:7" x14ac:dyDescent="0.2">
      <c r="A7" s="100"/>
      <c r="B7" s="100"/>
      <c r="C7" s="100"/>
      <c r="D7" s="100"/>
      <c r="E7" s="100"/>
      <c r="F7" s="100"/>
      <c r="G7" s="132"/>
    </row>
    <row r="8" spans="1:7" x14ac:dyDescent="0.2">
      <c r="A8" s="214" t="s">
        <v>77</v>
      </c>
      <c r="B8" s="134"/>
      <c r="C8" s="100"/>
      <c r="D8" s="100"/>
      <c r="E8" s="100"/>
      <c r="F8" s="100"/>
      <c r="G8" s="132"/>
    </row>
    <row r="9" spans="1:7" x14ac:dyDescent="0.2">
      <c r="A9" s="215" t="s">
        <v>65</v>
      </c>
      <c r="B9" s="35">
        <v>7.4999999999999997E-2</v>
      </c>
      <c r="C9" s="100"/>
      <c r="D9" s="100"/>
      <c r="E9" s="100"/>
      <c r="F9" s="100"/>
      <c r="G9" s="132"/>
    </row>
    <row r="10" spans="1:7" x14ac:dyDescent="0.2">
      <c r="A10" s="216" t="s">
        <v>49</v>
      </c>
      <c r="B10" s="35">
        <v>0.32500000000000001</v>
      </c>
      <c r="C10" s="100"/>
      <c r="D10" s="100"/>
      <c r="E10" s="100"/>
      <c r="F10" s="100"/>
      <c r="G10" s="132"/>
    </row>
    <row r="11" spans="1:7" x14ac:dyDescent="0.2">
      <c r="A11" s="252" t="s">
        <v>122</v>
      </c>
      <c r="B11" s="36">
        <v>2000</v>
      </c>
      <c r="C11" s="253"/>
      <c r="D11" s="100"/>
      <c r="E11" s="100"/>
      <c r="F11" s="100"/>
      <c r="G11" s="132"/>
    </row>
    <row r="12" spans="1:7" x14ac:dyDescent="0.2">
      <c r="A12" s="252" t="s">
        <v>124</v>
      </c>
      <c r="B12" s="36">
        <v>1000</v>
      </c>
      <c r="C12" s="253"/>
      <c r="D12" s="100"/>
      <c r="E12" s="100"/>
      <c r="F12" s="100"/>
      <c r="G12" s="132"/>
    </row>
    <row r="13" spans="1:7" x14ac:dyDescent="0.2">
      <c r="A13" s="215" t="s">
        <v>123</v>
      </c>
      <c r="B13" s="36">
        <v>500</v>
      </c>
      <c r="C13" s="132"/>
      <c r="D13" s="132"/>
      <c r="E13" s="132"/>
      <c r="F13" s="132"/>
      <c r="G13" s="132"/>
    </row>
    <row r="14" spans="1:7" x14ac:dyDescent="0.2">
      <c r="A14" s="215"/>
      <c r="B14" s="34"/>
      <c r="C14" s="132"/>
      <c r="D14" s="132"/>
      <c r="E14" s="132"/>
      <c r="F14" s="132"/>
      <c r="G14" s="132"/>
    </row>
    <row r="15" spans="1:7" x14ac:dyDescent="0.2">
      <c r="A15" s="217"/>
      <c r="B15" s="137"/>
      <c r="C15" s="132"/>
      <c r="D15" s="132"/>
      <c r="E15" s="132"/>
      <c r="F15" s="132"/>
      <c r="G15" s="132"/>
    </row>
    <row r="16" spans="1:7" x14ac:dyDescent="0.2">
      <c r="A16" s="215" t="s">
        <v>64</v>
      </c>
      <c r="B16" s="34">
        <v>0.2</v>
      </c>
      <c r="C16" s="132"/>
      <c r="D16" s="132"/>
      <c r="E16" s="132"/>
      <c r="F16" s="132"/>
      <c r="G16" s="132"/>
    </row>
    <row r="17" spans="1:7" x14ac:dyDescent="0.2">
      <c r="A17" s="218"/>
      <c r="B17" s="132"/>
      <c r="C17" s="132"/>
      <c r="D17" s="132"/>
      <c r="E17" s="132"/>
      <c r="F17" s="132"/>
      <c r="G17" s="132"/>
    </row>
    <row r="18" spans="1:7" x14ac:dyDescent="0.2">
      <c r="A18" s="218"/>
      <c r="B18" s="132"/>
      <c r="C18" s="132"/>
      <c r="D18" s="132"/>
      <c r="E18" s="132"/>
      <c r="F18" s="132"/>
      <c r="G18" s="132"/>
    </row>
    <row r="19" spans="1:7" x14ac:dyDescent="0.2">
      <c r="A19" s="214" t="s">
        <v>66</v>
      </c>
      <c r="B19" s="138"/>
      <c r="C19" s="132"/>
      <c r="D19" s="132"/>
      <c r="E19" s="132"/>
      <c r="F19" s="132"/>
      <c r="G19" s="132"/>
    </row>
    <row r="20" spans="1:7" x14ac:dyDescent="0.2">
      <c r="A20" s="219" t="s">
        <v>67</v>
      </c>
      <c r="B20" s="36">
        <v>12500</v>
      </c>
      <c r="C20" s="132"/>
      <c r="D20" s="132"/>
      <c r="E20" s="132"/>
      <c r="F20" s="132"/>
      <c r="G20" s="132"/>
    </row>
    <row r="21" spans="1:7" x14ac:dyDescent="0.2">
      <c r="A21" s="218"/>
      <c r="B21" s="132"/>
      <c r="C21" s="132"/>
      <c r="D21" s="132"/>
      <c r="E21" s="132"/>
      <c r="F21" s="132"/>
      <c r="G21" s="132"/>
    </row>
    <row r="22" spans="1:7" x14ac:dyDescent="0.2">
      <c r="A22" s="218"/>
      <c r="B22" s="132"/>
      <c r="C22" s="132"/>
      <c r="D22" s="132"/>
      <c r="E22" s="132"/>
      <c r="F22" s="132"/>
      <c r="G22" s="132"/>
    </row>
    <row r="23" spans="1:7" x14ac:dyDescent="0.2">
      <c r="A23" s="214" t="s">
        <v>69</v>
      </c>
      <c r="B23" s="138"/>
      <c r="C23" s="132"/>
      <c r="D23" s="132"/>
      <c r="E23" s="132"/>
      <c r="F23" s="132"/>
      <c r="G23" s="132"/>
    </row>
    <row r="24" spans="1:7" x14ac:dyDescent="0.2">
      <c r="A24" s="219" t="s">
        <v>112</v>
      </c>
      <c r="B24" s="36">
        <v>8915</v>
      </c>
      <c r="C24" s="32"/>
      <c r="D24" s="132"/>
      <c r="E24" s="132"/>
      <c r="F24" s="132"/>
      <c r="G24" s="132"/>
    </row>
    <row r="25" spans="1:7" x14ac:dyDescent="0.2">
      <c r="A25" s="217"/>
      <c r="B25" s="137"/>
      <c r="C25" s="132"/>
      <c r="D25" s="132"/>
      <c r="E25" s="132"/>
      <c r="F25" s="132"/>
      <c r="G25" s="132"/>
    </row>
    <row r="26" spans="1:7" x14ac:dyDescent="0.2">
      <c r="A26" s="219" t="s">
        <v>68</v>
      </c>
      <c r="B26" s="36">
        <v>29600</v>
      </c>
      <c r="C26" s="132"/>
      <c r="D26" s="132"/>
      <c r="E26" s="132"/>
      <c r="F26" s="132"/>
      <c r="G26" s="132"/>
    </row>
    <row r="27" spans="1:7" x14ac:dyDescent="0.2">
      <c r="A27" s="219" t="s">
        <v>70</v>
      </c>
      <c r="B27" s="36">
        <v>3450</v>
      </c>
      <c r="C27" s="132"/>
      <c r="D27" s="132"/>
      <c r="E27" s="132"/>
      <c r="F27" s="132"/>
      <c r="G27" s="132"/>
    </row>
    <row r="28" spans="1:7" x14ac:dyDescent="0.2">
      <c r="A28" s="219" t="s">
        <v>71</v>
      </c>
      <c r="B28" s="34">
        <v>0.1</v>
      </c>
      <c r="C28" s="132"/>
      <c r="D28" s="132"/>
      <c r="E28" s="132"/>
      <c r="F28" s="132"/>
      <c r="G28" s="132"/>
    </row>
    <row r="29" spans="1:7" x14ac:dyDescent="0.2">
      <c r="A29" s="132"/>
      <c r="B29" s="132"/>
      <c r="C29" s="132"/>
      <c r="D29" s="132"/>
      <c r="E29" s="132"/>
      <c r="F29" s="132"/>
      <c r="G29" s="132"/>
    </row>
    <row r="30" spans="1:7" x14ac:dyDescent="0.2">
      <c r="A30" s="132"/>
      <c r="B30" s="132"/>
      <c r="C30" s="132"/>
      <c r="D30" s="132"/>
      <c r="E30" s="132"/>
      <c r="F30" s="132"/>
      <c r="G30" s="132"/>
    </row>
    <row r="31" spans="1:7" x14ac:dyDescent="0.2">
      <c r="B31" s="132"/>
      <c r="C31" s="132"/>
      <c r="D31" s="132"/>
      <c r="E31" s="132"/>
      <c r="F31" s="132"/>
      <c r="G31" s="132"/>
    </row>
    <row r="32" spans="1:7" x14ac:dyDescent="0.2">
      <c r="C32" s="132"/>
      <c r="D32" s="132"/>
      <c r="E32" s="132"/>
      <c r="F32" s="132"/>
      <c r="G32" s="132"/>
    </row>
  </sheetData>
  <sheetProtection algorithmName="SHA-512" hashValue="LrV61DeEhsluR9J26BXWKQeNEYhMZvZ+uHcMdkvYeiosDha6/5RpIGKfotRbZrfMYvU8DkOMKkjKqly/dh8a4A==" saltValue="Hjfkdd76e4nacW2RUD7ntw==" spinCount="100000" sheet="1" selectLockedCells="1"/>
  <phoneticPr fontId="0" type="noConversion"/>
  <dataValidations count="1">
    <dataValidation type="decimal" allowBlank="1" showInputMessage="1" showErrorMessage="1" error="The number has been enter is not between 0 and 100." prompt="Please enter the pecentage you require as either a whole number between 1 and 100." sqref="A32:A36" xr:uid="{00000000-0002-0000-0700-000000000000}">
      <formula1>0</formula1>
      <formula2>1</formula2>
    </dataValidation>
  </dataValidations>
  <pageMargins left="0.74803149606299213" right="0.74803149606299213" top="0.98425196850393704" bottom="0.98425196850393704" header="0.51181102362204722" footer="0.51181102362204722"/>
  <pageSetup paperSize="9" orientation="portrait" horizontalDpi="360" verticalDpi="360" r:id="rId1"/>
  <headerFooter alignWithMargins="0">
    <oddFooter>&amp;L&amp;F &amp;A&amp;CPage &amp;P of &amp;N&amp;R&amp;D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
  <sheetViews>
    <sheetView showGridLines="0" showRowColHeaders="0" workbookViewId="0">
      <selection activeCell="N13" sqref="N13"/>
    </sheetView>
  </sheetViews>
  <sheetFormatPr defaultRowHeight="12.75" x14ac:dyDescent="0.2"/>
  <cols>
    <col min="1" max="1" width="8.85546875" style="100" customWidth="1"/>
    <col min="2" max="10" width="9.140625" style="100"/>
    <col min="11" max="11" width="9.5703125" style="100" customWidth="1"/>
    <col min="12" max="16384" width="9.140625" style="100"/>
  </cols>
  <sheetData/>
  <sheetProtection algorithmName="SHA-512" hashValue="smMo5AJq7B3NqKwabS3HGUIpDhkHWjUD/6wsR5Ii92w8RSHmehDkp5grRD/JuoKa479753B9ncHDktnsmlultQ==" saltValue="x2hx5j6avCzUD+nQlW23nA==" spinCount="100000" sheet="1" selectLockedCells="1"/>
  <phoneticPr fontId="16" type="noConversion"/>
  <printOptions horizontalCentered="1"/>
  <pageMargins left="0.47244094488188981" right="0.43307086614173229" top="0.77" bottom="0.4" header="0.48" footer="0.56000000000000005"/>
  <pageSetup paperSize="9" scale="95" fitToHeight="0" orientation="portrait" r:id="rId1"/>
  <headerFooter alignWithMargins="0">
    <oddHeader>&amp;C&amp;"Arial,Bold"&amp;12TAX MASTER - NOTES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Tax Calc</vt:lpstr>
      <vt:lpstr>Tax Predictor</vt:lpstr>
      <vt:lpstr>PAYE Income</vt:lpstr>
      <vt:lpstr>Allowances</vt:lpstr>
      <vt:lpstr>Self Employ. Income</vt:lpstr>
      <vt:lpstr>Unearned Income</vt:lpstr>
      <vt:lpstr>Misc</vt:lpstr>
      <vt:lpstr>Tax Bands</vt:lpstr>
      <vt:lpstr>Notes</vt:lpstr>
      <vt:lpstr>Misc</vt:lpstr>
      <vt:lpstr>Allowances!Print_Area</vt:lpstr>
      <vt:lpstr>'Self Employ. Income'!Print_Area</vt:lpstr>
      <vt:lpstr>'Tax Bands'!Print_Area</vt:lpstr>
      <vt:lpstr>'Tax Calc'!Print_Area</vt:lpstr>
      <vt:lpstr>'Tax Predictor'!Print_Area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Tax Master Dev</dc:title>
  <dc:creator>R G Rolfe</dc:creator>
  <cp:lastModifiedBy>Graham Rolfe</cp:lastModifiedBy>
  <cp:lastPrinted>2006-09-16T11:17:13Z</cp:lastPrinted>
  <dcterms:created xsi:type="dcterms:W3CDTF">1996-10-10T13:20:16Z</dcterms:created>
  <dcterms:modified xsi:type="dcterms:W3CDTF">2020-05-19T18:29:33Z</dcterms:modified>
</cp:coreProperties>
</file>