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9600" yWindow="-15" windowWidth="9645" windowHeight="12105" tabRatio="688"/>
  </bookViews>
  <sheets>
    <sheet name="Tax Calc" sheetId="1" r:id="rId1"/>
    <sheet name="Tax Predictor" sheetId="8" r:id="rId2"/>
    <sheet name="PAYE Income" sheetId="7" r:id="rId3"/>
    <sheet name="Allowances" sheetId="11" r:id="rId4"/>
    <sheet name="Self Employ. Income" sheetId="2" r:id="rId5"/>
    <sheet name="Unearned Income" sheetId="3" r:id="rId6"/>
    <sheet name="Misc" sheetId="10" r:id="rId7"/>
    <sheet name="Tax Bands" sheetId="5" r:id="rId8"/>
    <sheet name="Notes" sheetId="9" r:id="rId9"/>
  </sheets>
  <definedNames>
    <definedName name="Misc">'Tax Bands'!$A$38:$A$42</definedName>
    <definedName name="_xlnm.Print_Area" localSheetId="3">Allowances!$A$1:$I$37</definedName>
    <definedName name="_xlnm.Print_Area" localSheetId="4">'Self Employ. Income'!$A$1:$I$33</definedName>
    <definedName name="_xlnm.Print_Area" localSheetId="7">'Tax Bands'!$A:$F</definedName>
    <definedName name="_xlnm.Print_Area" localSheetId="0">'Tax Calc'!$A:$J</definedName>
    <definedName name="_xlnm.Print_Area" localSheetId="1">'Tax Predictor'!$A:$J</definedName>
  </definedNames>
  <calcPr calcId="125725"/>
</workbook>
</file>

<file path=xl/calcChain.xml><?xml version="1.0" encoding="utf-8"?>
<calcChain xmlns="http://schemas.openxmlformats.org/spreadsheetml/2006/main">
  <c r="I61" i="3"/>
  <c r="H61"/>
  <c r="G61"/>
  <c r="J26" i="8"/>
  <c r="I26"/>
  <c r="G26"/>
  <c r="F26"/>
  <c r="D26"/>
  <c r="H11" i="11"/>
  <c r="H12"/>
  <c r="H13"/>
  <c r="H14"/>
  <c r="H15"/>
  <c r="H4"/>
  <c r="H5"/>
  <c r="H6"/>
  <c r="H7"/>
  <c r="H16" s="1"/>
  <c r="G17" s="1"/>
  <c r="H8"/>
  <c r="H9"/>
  <c r="H10"/>
  <c r="I26" i="1"/>
  <c r="G26"/>
  <c r="D26"/>
  <c r="G37" i="10"/>
  <c r="H37"/>
  <c r="H25"/>
  <c r="H26"/>
  <c r="H27"/>
  <c r="H28"/>
  <c r="H29"/>
  <c r="H30"/>
  <c r="H31"/>
  <c r="H32"/>
  <c r="H33"/>
  <c r="H34"/>
  <c r="H35"/>
  <c r="H36"/>
  <c r="H24"/>
  <c r="G19"/>
  <c r="H19" s="1"/>
  <c r="I19" s="1"/>
  <c r="B37"/>
  <c r="C37"/>
  <c r="C25"/>
  <c r="C26"/>
  <c r="C27"/>
  <c r="C28"/>
  <c r="C29"/>
  <c r="C30"/>
  <c r="C31"/>
  <c r="C32"/>
  <c r="C33"/>
  <c r="C34"/>
  <c r="C35"/>
  <c r="C36"/>
  <c r="C24"/>
  <c r="H7"/>
  <c r="H8"/>
  <c r="H9"/>
  <c r="H10"/>
  <c r="I10" s="1"/>
  <c r="H11"/>
  <c r="H12"/>
  <c r="H13"/>
  <c r="H14"/>
  <c r="I14" s="1"/>
  <c r="H15"/>
  <c r="H16"/>
  <c r="H17"/>
  <c r="I17" s="1"/>
  <c r="H18"/>
  <c r="I18" s="1"/>
  <c r="H6"/>
  <c r="I37"/>
  <c r="I36"/>
  <c r="I35"/>
  <c r="I34"/>
  <c r="I33"/>
  <c r="I32"/>
  <c r="I31"/>
  <c r="I30"/>
  <c r="I29"/>
  <c r="I28"/>
  <c r="I27"/>
  <c r="I26"/>
  <c r="I25"/>
  <c r="I24"/>
  <c r="I16"/>
  <c r="I15"/>
  <c r="I13"/>
  <c r="I12"/>
  <c r="I11"/>
  <c r="I9"/>
  <c r="I8"/>
  <c r="I7"/>
  <c r="I6"/>
  <c r="D37"/>
  <c r="D36"/>
  <c r="D35"/>
  <c r="D34"/>
  <c r="D33"/>
  <c r="D32"/>
  <c r="D31"/>
  <c r="D30"/>
  <c r="D29"/>
  <c r="D28"/>
  <c r="D27"/>
  <c r="D26"/>
  <c r="D25"/>
  <c r="D24"/>
  <c r="D1" i="8"/>
  <c r="J10" s="1"/>
  <c r="F7" i="3"/>
  <c r="F12"/>
  <c r="A6"/>
  <c r="E15" s="1"/>
  <c r="E11"/>
  <c r="A24"/>
  <c r="C28" s="1"/>
  <c r="E29"/>
  <c r="A36"/>
  <c r="C39" s="1"/>
  <c r="A52"/>
  <c r="C53" s="1"/>
  <c r="D53" s="1"/>
  <c r="B1" i="5"/>
  <c r="H1" i="10"/>
  <c r="H1" i="3"/>
  <c r="H1" i="2"/>
  <c r="I1" i="11"/>
  <c r="G1"/>
  <c r="F1"/>
  <c r="F1" i="7"/>
  <c r="C17" i="2"/>
  <c r="C23" s="1"/>
  <c r="G33"/>
  <c r="G16" i="11"/>
  <c r="C32"/>
  <c r="J3" i="1"/>
  <c r="G33" i="11"/>
  <c r="D16" i="1" s="1"/>
  <c r="B17" i="2"/>
  <c r="B21" s="1"/>
  <c r="B23" s="1"/>
  <c r="D7" i="1" s="1"/>
  <c r="F33" i="2"/>
  <c r="F17"/>
  <c r="E60" i="3"/>
  <c r="E59"/>
  <c r="E58"/>
  <c r="E57"/>
  <c r="E56"/>
  <c r="F37"/>
  <c r="F38"/>
  <c r="F39"/>
  <c r="F40"/>
  <c r="F41"/>
  <c r="F42"/>
  <c r="F43"/>
  <c r="F44"/>
  <c r="F45"/>
  <c r="F46"/>
  <c r="F47"/>
  <c r="B66"/>
  <c r="D72"/>
  <c r="D73"/>
  <c r="D74"/>
  <c r="D75"/>
  <c r="D76"/>
  <c r="D77"/>
  <c r="D78"/>
  <c r="D79"/>
  <c r="D80"/>
  <c r="D81"/>
  <c r="D82"/>
  <c r="D83"/>
  <c r="I60" s="1"/>
  <c r="C83"/>
  <c r="B83"/>
  <c r="B19" i="10"/>
  <c r="C19" s="1"/>
  <c r="D19" s="1"/>
  <c r="B32" i="7"/>
  <c r="F8" i="3"/>
  <c r="F19" s="1"/>
  <c r="G56" s="1"/>
  <c r="F9"/>
  <c r="F10"/>
  <c r="F11"/>
  <c r="F13"/>
  <c r="F14"/>
  <c r="F15"/>
  <c r="F16"/>
  <c r="F17"/>
  <c r="F18"/>
  <c r="F25"/>
  <c r="F31" s="1"/>
  <c r="G57" s="1"/>
  <c r="F26"/>
  <c r="F27"/>
  <c r="F28"/>
  <c r="F29"/>
  <c r="F30"/>
  <c r="G21" i="1"/>
  <c r="F16" i="7"/>
  <c r="D15" i="1" s="1"/>
  <c r="D15" i="8" s="1"/>
  <c r="F5" i="1"/>
  <c r="G5" s="1"/>
  <c r="F26"/>
  <c r="J26"/>
  <c r="B16" i="7"/>
  <c r="C3" i="8"/>
  <c r="D14" s="1"/>
  <c r="G14"/>
  <c r="G15"/>
  <c r="G16"/>
  <c r="G17"/>
  <c r="G18"/>
  <c r="G19"/>
  <c r="G20"/>
  <c r="F5"/>
  <c r="G5" s="1"/>
  <c r="C5"/>
  <c r="D22" s="1"/>
  <c r="C32" s="1"/>
  <c r="C4"/>
  <c r="D17"/>
  <c r="F33" i="7"/>
  <c r="C18" i="10"/>
  <c r="D18" s="1"/>
  <c r="C17"/>
  <c r="D17" s="1"/>
  <c r="C16"/>
  <c r="D16" s="1"/>
  <c r="C15"/>
  <c r="D15" s="1"/>
  <c r="C14"/>
  <c r="D14" s="1"/>
  <c r="C13"/>
  <c r="D13" s="1"/>
  <c r="C12"/>
  <c r="D12" s="1"/>
  <c r="C11"/>
  <c r="D11" s="1"/>
  <c r="C10"/>
  <c r="D10" s="1"/>
  <c r="C9"/>
  <c r="D9" s="1"/>
  <c r="C8"/>
  <c r="D8" s="1"/>
  <c r="C7"/>
  <c r="D7" s="1"/>
  <c r="C6"/>
  <c r="D6" s="1"/>
  <c r="C49" i="7"/>
  <c r="B49"/>
  <c r="C16"/>
  <c r="C33" i="11"/>
  <c r="B19" i="3"/>
  <c r="D19"/>
  <c r="B48"/>
  <c r="D48"/>
  <c r="B31"/>
  <c r="D31"/>
  <c r="D18" i="8"/>
  <c r="D19"/>
  <c r="D20"/>
  <c r="G41"/>
  <c r="G44"/>
  <c r="I4"/>
  <c r="F4"/>
  <c r="F4" i="1"/>
  <c r="B37" i="11"/>
  <c r="I1" i="10"/>
  <c r="D1"/>
  <c r="A6" i="1"/>
  <c r="C21" i="5"/>
  <c r="C22"/>
  <c r="E1"/>
  <c r="I1" i="3"/>
  <c r="I1" i="2"/>
  <c r="I1" i="7"/>
  <c r="K1" i="8"/>
  <c r="C32" i="7"/>
  <c r="G36" i="1"/>
  <c r="G1" i="7"/>
  <c r="G17" i="2"/>
  <c r="A20"/>
  <c r="E1"/>
  <c r="F20" i="8"/>
  <c r="F19"/>
  <c r="F18"/>
  <c r="F17"/>
  <c r="F16"/>
  <c r="F15"/>
  <c r="F14"/>
  <c r="A20"/>
  <c r="A19"/>
  <c r="A18"/>
  <c r="A17"/>
  <c r="A16"/>
  <c r="A15"/>
  <c r="A14"/>
  <c r="F1"/>
  <c r="D1" i="3"/>
  <c r="G59"/>
  <c r="E8"/>
  <c r="C25"/>
  <c r="C9"/>
  <c r="C26"/>
  <c r="E47"/>
  <c r="E39"/>
  <c r="C16"/>
  <c r="C13"/>
  <c r="E9"/>
  <c r="E12"/>
  <c r="E41"/>
  <c r="E16"/>
  <c r="C14"/>
  <c r="C10"/>
  <c r="C8"/>
  <c r="F48"/>
  <c r="G58"/>
  <c r="D8" i="1"/>
  <c r="E26" i="3"/>
  <c r="E18"/>
  <c r="C17"/>
  <c r="C15"/>
  <c r="G15" s="1"/>
  <c r="H15" s="1"/>
  <c r="E13"/>
  <c r="E10"/>
  <c r="C12"/>
  <c r="C60"/>
  <c r="D60" s="1"/>
  <c r="G62"/>
  <c r="E46"/>
  <c r="C45"/>
  <c r="C43"/>
  <c r="C40"/>
  <c r="E38"/>
  <c r="C37"/>
  <c r="C30"/>
  <c r="E28"/>
  <c r="E25"/>
  <c r="E45"/>
  <c r="E43"/>
  <c r="G43" s="1"/>
  <c r="H43" s="1"/>
  <c r="C42"/>
  <c r="E40"/>
  <c r="G40" s="1"/>
  <c r="H40" s="1"/>
  <c r="E37"/>
  <c r="E30"/>
  <c r="C29"/>
  <c r="C47"/>
  <c r="C44"/>
  <c r="E42"/>
  <c r="C41"/>
  <c r="C62"/>
  <c r="D62" s="1"/>
  <c r="C63"/>
  <c r="D63" s="1"/>
  <c r="C59"/>
  <c r="D59" s="1"/>
  <c r="C65"/>
  <c r="D65"/>
  <c r="G12"/>
  <c r="H12" s="1"/>
  <c r="D14" i="1"/>
  <c r="D22"/>
  <c r="G46" i="3" l="1"/>
  <c r="H46" s="1"/>
  <c r="G9"/>
  <c r="H9" s="1"/>
  <c r="E27"/>
  <c r="G41"/>
  <c r="H41" s="1"/>
  <c r="G29"/>
  <c r="H29" s="1"/>
  <c r="G42"/>
  <c r="H42" s="1"/>
  <c r="G10"/>
  <c r="H10" s="1"/>
  <c r="C46"/>
  <c r="C27"/>
  <c r="C31" s="1"/>
  <c r="G13"/>
  <c r="H13" s="1"/>
  <c r="G26"/>
  <c r="H26" s="1"/>
  <c r="C61"/>
  <c r="D61" s="1"/>
  <c r="C58"/>
  <c r="D58" s="1"/>
  <c r="G45"/>
  <c r="H45" s="1"/>
  <c r="G25"/>
  <c r="E17"/>
  <c r="G17" s="1"/>
  <c r="H17" s="1"/>
  <c r="C57"/>
  <c r="D57" s="1"/>
  <c r="C55"/>
  <c r="D55" s="1"/>
  <c r="C54"/>
  <c r="D54" s="1"/>
  <c r="C64"/>
  <c r="D64" s="1"/>
  <c r="C56"/>
  <c r="D56" s="1"/>
  <c r="G8"/>
  <c r="H8" s="1"/>
  <c r="D16" i="8"/>
  <c r="D21" s="1"/>
  <c r="G39" i="3"/>
  <c r="H39" s="1"/>
  <c r="H25"/>
  <c r="G35" i="1"/>
  <c r="F35" i="8"/>
  <c r="F37"/>
  <c r="J3"/>
  <c r="G4" s="1"/>
  <c r="D8"/>
  <c r="F36"/>
  <c r="G36"/>
  <c r="G28" i="3"/>
  <c r="H28" s="1"/>
  <c r="G30"/>
  <c r="H30" s="1"/>
  <c r="G60"/>
  <c r="C38"/>
  <c r="G38" s="1"/>
  <c r="H38" s="1"/>
  <c r="C18"/>
  <c r="G18" s="1"/>
  <c r="H18" s="1"/>
  <c r="E7"/>
  <c r="D21" i="1"/>
  <c r="K27" s="1"/>
  <c r="C27" s="1"/>
  <c r="G47" i="3"/>
  <c r="H47" s="1"/>
  <c r="E31"/>
  <c r="E44"/>
  <c r="E48" s="1"/>
  <c r="C11"/>
  <c r="G11" s="1"/>
  <c r="H11" s="1"/>
  <c r="C48"/>
  <c r="G16"/>
  <c r="H16" s="1"/>
  <c r="G21" i="8"/>
  <c r="G4" i="1"/>
  <c r="J4"/>
  <c r="C32"/>
  <c r="C66" i="3"/>
  <c r="G37"/>
  <c r="J4" i="8"/>
  <c r="D7"/>
  <c r="G1"/>
  <c r="E14" i="3"/>
  <c r="C7"/>
  <c r="G35" i="8"/>
  <c r="F38"/>
  <c r="G27" i="3" l="1"/>
  <c r="H27" s="1"/>
  <c r="G31"/>
  <c r="G44"/>
  <c r="H44" s="1"/>
  <c r="K27" i="8"/>
  <c r="C27" s="1"/>
  <c r="E19" i="3"/>
  <c r="G14"/>
  <c r="H14" s="1"/>
  <c r="G48"/>
  <c r="H37"/>
  <c r="G7"/>
  <c r="C19"/>
  <c r="G27" i="1"/>
  <c r="G30" s="1"/>
  <c r="G31" s="1"/>
  <c r="I27"/>
  <c r="D66" i="3"/>
  <c r="I59" s="1"/>
  <c r="H59"/>
  <c r="H31" l="1"/>
  <c r="I57" s="1"/>
  <c r="H57"/>
  <c r="I27" i="8"/>
  <c r="G27"/>
  <c r="G30" s="1"/>
  <c r="G31" s="1"/>
  <c r="H7" i="3"/>
  <c r="G19"/>
  <c r="H48"/>
  <c r="H58"/>
  <c r="H62" s="1"/>
  <c r="H56" l="1"/>
  <c r="H19"/>
  <c r="I58"/>
  <c r="I62" s="1"/>
  <c r="D9" i="1"/>
  <c r="I56" i="3" l="1"/>
  <c r="D10" i="1"/>
  <c r="D9" i="8"/>
  <c r="G37" i="1"/>
  <c r="K28"/>
  <c r="K30" s="1"/>
  <c r="IV9" i="8" l="1"/>
  <c r="K28"/>
  <c r="C28" i="1"/>
  <c r="G37" i="8"/>
  <c r="G38" i="1"/>
  <c r="G38" i="8" s="1"/>
  <c r="C29" i="1"/>
  <c r="D10" i="8"/>
  <c r="I28" i="1"/>
  <c r="I30" s="1"/>
  <c r="I31" s="1"/>
  <c r="D28"/>
  <c r="F28" s="1"/>
  <c r="F30" s="1"/>
  <c r="F31" s="1"/>
  <c r="D11"/>
  <c r="G39" i="8" l="1"/>
  <c r="I33" i="11"/>
  <c r="C29" i="8"/>
  <c r="I28"/>
  <c r="I30" s="1"/>
  <c r="I31" s="1"/>
  <c r="G39" i="1"/>
  <c r="D11" i="8"/>
  <c r="C28"/>
  <c r="K30"/>
  <c r="D29" i="1"/>
  <c r="D30" s="1"/>
  <c r="D31" s="1"/>
  <c r="C41"/>
  <c r="A41" s="1"/>
  <c r="C30"/>
  <c r="J29" l="1"/>
  <c r="J30" s="1"/>
  <c r="J31" s="1"/>
  <c r="K32" s="1"/>
  <c r="E35" i="11"/>
  <c r="B36"/>
  <c r="D28" i="8"/>
  <c r="C30"/>
  <c r="C31" i="1" l="1"/>
  <c r="C34" s="1"/>
  <c r="F28" i="8"/>
  <c r="F30" s="1"/>
  <c r="F31" s="1"/>
  <c r="C41" s="1"/>
  <c r="A41" s="1"/>
  <c r="C35" i="1" l="1"/>
  <c r="G46"/>
  <c r="C37"/>
  <c r="C38" s="1"/>
  <c r="D29" i="8"/>
  <c r="J29" l="1"/>
  <c r="J30" s="1"/>
  <c r="J31" s="1"/>
  <c r="D30"/>
  <c r="D31" s="1"/>
  <c r="C31" l="1"/>
  <c r="C34" s="1"/>
  <c r="C37" s="1"/>
  <c r="C38" s="1"/>
  <c r="K32"/>
  <c r="C35" l="1"/>
  <c r="G46"/>
</calcChain>
</file>

<file path=xl/comments1.xml><?xml version="1.0" encoding="utf-8"?>
<comments xmlns="http://schemas.openxmlformats.org/spreadsheetml/2006/main">
  <authors>
    <author>Graham Rolfe</author>
  </authors>
  <commentList>
    <comment ref="I4" authorId="0">
      <text>
        <r>
          <rPr>
            <sz val="8"/>
            <color indexed="81"/>
            <rFont val="Tahoma"/>
            <family val="2"/>
          </rPr>
          <t>This is the gross amount you have contributed to Personal Pensions excluding Retirement Annuities.</t>
        </r>
      </text>
    </comment>
    <comment ref="A5" authorId="0">
      <text>
        <r>
          <rPr>
            <sz val="8"/>
            <color indexed="81"/>
            <rFont val="Arial"/>
            <family val="2"/>
          </rPr>
          <t xml:space="preserve">You </t>
        </r>
        <r>
          <rPr>
            <u/>
            <sz val="8"/>
            <color indexed="81"/>
            <rFont val="Arial"/>
            <family val="2"/>
          </rPr>
          <t>must</t>
        </r>
        <r>
          <rPr>
            <sz val="8"/>
            <color indexed="81"/>
            <rFont val="Arial"/>
            <family val="2"/>
          </rPr>
          <t xml:space="preserve"> enter a valid age (16 or over) for your spouse, for the spreadsheet to include the Married Mans' allowance</t>
        </r>
      </text>
    </comment>
    <comment ref="C5" authorId="0">
      <text>
        <r>
          <rPr>
            <sz val="8"/>
            <color indexed="81"/>
            <rFont val="Arial"/>
            <family val="2"/>
          </rPr>
          <t xml:space="preserve">You </t>
        </r>
        <r>
          <rPr>
            <u/>
            <sz val="8"/>
            <color indexed="81"/>
            <rFont val="Arial"/>
            <family val="2"/>
          </rPr>
          <t>must</t>
        </r>
        <r>
          <rPr>
            <sz val="8"/>
            <color indexed="81"/>
            <rFont val="Arial"/>
            <family val="2"/>
          </rPr>
          <t xml:space="preserve"> enter a valid age (16 or over) for your spouse, for the spreadsheet to include the Married Mans' allowance</t>
        </r>
      </text>
    </comment>
    <comment ref="A16" authorId="0">
      <text>
        <r>
          <rPr>
            <sz val="8"/>
            <color indexed="81"/>
            <rFont val="Tahoma"/>
            <family val="2"/>
          </rPr>
          <t xml:space="preserve">Only pension contributions to Retirement Annuities are included here.  </t>
        </r>
      </text>
    </comment>
    <comment ref="K29" authorId="0">
      <text>
        <r>
          <rPr>
            <sz val="8"/>
            <color indexed="81"/>
            <rFont val="Arial"/>
            <family val="2"/>
          </rPr>
          <t>Tax allowances cannot be used against dividend income as tax credits are not refundable.</t>
        </r>
      </text>
    </comment>
    <comment ref="C31" authorId="0">
      <text>
        <r>
          <rPr>
            <sz val="8"/>
            <color indexed="81"/>
            <rFont val="Arial"/>
            <family val="2"/>
          </rPr>
          <t>This figure includes the Married Allowance Reduction</t>
        </r>
      </text>
    </comment>
    <comment ref="G38" authorId="0">
      <text>
        <r>
          <rPr>
            <sz val="8"/>
            <color indexed="81"/>
            <rFont val="Arial"/>
            <family val="2"/>
          </rPr>
          <t>The basic level of tax due on dividends (tax credits) are not refundable.</t>
        </r>
      </text>
    </comment>
    <comment ref="G46" authorId="0">
      <text>
        <r>
          <rPr>
            <sz val="8"/>
            <color indexed="81"/>
            <rFont val="Tahoma"/>
            <family val="2"/>
          </rPr>
          <t xml:space="preserve">Figure is adjusted to take account of any Gift Aid Tax clawback.
</t>
        </r>
      </text>
    </comment>
  </commentList>
</comments>
</file>

<file path=xl/comments2.xml><?xml version="1.0" encoding="utf-8"?>
<comments xmlns="http://schemas.openxmlformats.org/spreadsheetml/2006/main">
  <authors>
    <author>Graham Rolfe</author>
  </authors>
  <commentList>
    <comment ref="K29" authorId="0">
      <text>
        <r>
          <rPr>
            <sz val="8"/>
            <color indexed="81"/>
            <rFont val="Arial"/>
            <family val="2"/>
          </rPr>
          <t>Tax allowances cannot be used against dividend income as tax credits are not refundable.</t>
        </r>
      </text>
    </comment>
    <comment ref="C31" authorId="0">
      <text>
        <r>
          <rPr>
            <sz val="8"/>
            <color indexed="81"/>
            <rFont val="Arial"/>
            <family val="2"/>
          </rPr>
          <t>This figure includes the Married Allowance Reduction</t>
        </r>
      </text>
    </comment>
    <comment ref="G38" authorId="0">
      <text>
        <r>
          <rPr>
            <sz val="8"/>
            <color indexed="81"/>
            <rFont val="Arial"/>
            <family val="2"/>
          </rPr>
          <t>The basic level of tax due on dividends (tax credits) are not refundable.</t>
        </r>
      </text>
    </comment>
    <comment ref="G46" authorId="0">
      <text>
        <r>
          <rPr>
            <sz val="8"/>
            <color indexed="81"/>
            <rFont val="Tahoma"/>
            <family val="2"/>
          </rPr>
          <t xml:space="preserve">Figure is adjusted to take account of any Gift Aid Tax clawback.
</t>
        </r>
      </text>
    </comment>
  </commentList>
</comments>
</file>

<file path=xl/comments3.xml><?xml version="1.0" encoding="utf-8"?>
<comments xmlns="http://schemas.openxmlformats.org/spreadsheetml/2006/main">
  <authors>
    <author>Graham Rolfe</author>
  </authors>
  <commentList>
    <comment ref="F3" authorId="0">
      <text>
        <r>
          <rPr>
            <sz val="8"/>
            <color indexed="81"/>
            <rFont val="Tahoma"/>
            <family val="2"/>
          </rPr>
          <t>Use this box for Personal Pension Contributions (including stakeholder) and FSAVCs where basic rate tax will be reclaimed directly by your pension provider.</t>
        </r>
      </text>
    </comment>
    <comment ref="F20" authorId="0">
      <text>
        <r>
          <rPr>
            <sz val="8"/>
            <color indexed="81"/>
            <rFont val="Tahoma"/>
            <family val="2"/>
          </rPr>
          <t xml:space="preserve">Use this box for Retirement Annuities payments where basic rate tax will </t>
        </r>
        <r>
          <rPr>
            <b/>
            <u/>
            <sz val="8"/>
            <color indexed="81"/>
            <rFont val="Tahoma"/>
            <family val="2"/>
          </rPr>
          <t xml:space="preserve">not </t>
        </r>
        <r>
          <rPr>
            <sz val="8"/>
            <color indexed="81"/>
            <rFont val="Tahoma"/>
            <family val="2"/>
          </rPr>
          <t>be reclaimed directly by your pension provider.  Retirement Annuties have not been available since 1 July 1988.</t>
        </r>
      </text>
    </comment>
  </commentList>
</comments>
</file>

<file path=xl/sharedStrings.xml><?xml version="1.0" encoding="utf-8"?>
<sst xmlns="http://schemas.openxmlformats.org/spreadsheetml/2006/main" count="502" uniqueCount="135">
  <si>
    <t>Tax Bands</t>
  </si>
  <si>
    <t>Earned Income</t>
  </si>
  <si>
    <t>Total Income</t>
  </si>
  <si>
    <t>Allowances</t>
  </si>
  <si>
    <t>Benefits</t>
  </si>
  <si>
    <t>Personal Allowance</t>
  </si>
  <si>
    <t>Other</t>
  </si>
  <si>
    <t>Total Allowances</t>
  </si>
  <si>
    <t>Total Benefits</t>
  </si>
  <si>
    <t>Tax Paid</t>
  </si>
  <si>
    <t>Total</t>
  </si>
  <si>
    <t>Tax Unpaid</t>
  </si>
  <si>
    <t>(rebate if red)</t>
  </si>
  <si>
    <t>Total Annual Tax</t>
  </si>
  <si>
    <t>Total Monthly Tax</t>
  </si>
  <si>
    <t>Based on date Invoiced</t>
  </si>
  <si>
    <t>Earned Income - Employment</t>
  </si>
  <si>
    <t>Total Taxable Income</t>
  </si>
  <si>
    <t>Earned Income - Self Employment</t>
  </si>
  <si>
    <t>Apr</t>
  </si>
  <si>
    <t>May</t>
  </si>
  <si>
    <t>Jun</t>
  </si>
  <si>
    <t>Jul</t>
  </si>
  <si>
    <t>Aug</t>
  </si>
  <si>
    <t>Sep</t>
  </si>
  <si>
    <t>Oct</t>
  </si>
  <si>
    <t>Nov</t>
  </si>
  <si>
    <t>Dec</t>
  </si>
  <si>
    <t>Jan</t>
  </si>
  <si>
    <t>Feb</t>
  </si>
  <si>
    <t>Mar</t>
  </si>
  <si>
    <t>Expenses - Self Employment</t>
  </si>
  <si>
    <t>Total Tax Allowable Expenses</t>
  </si>
  <si>
    <t>Total - Taxable Income</t>
  </si>
  <si>
    <t>UNEARNED INCOME STATEMENT</t>
  </si>
  <si>
    <t>Interest &amp; Dividends</t>
  </si>
  <si>
    <t>SHARES (Cash dividends)</t>
  </si>
  <si>
    <t xml:space="preserve">   1st Payment</t>
  </si>
  <si>
    <t xml:space="preserve">   2nd Payment</t>
  </si>
  <si>
    <t>TOTAL</t>
  </si>
  <si>
    <t>Spare</t>
  </si>
  <si>
    <t>SHARES (Script dividends)</t>
  </si>
  <si>
    <t>Summary</t>
  </si>
  <si>
    <t>Annual Income</t>
  </si>
  <si>
    <t>Monthly Income</t>
  </si>
  <si>
    <t>Other Income</t>
  </si>
  <si>
    <t>Expenses</t>
  </si>
  <si>
    <t>PAYE EARNED INCOME STATEMENT</t>
  </si>
  <si>
    <t>SELF EMPLOYMENT &amp; OTHER INCOME STATEMENT</t>
  </si>
  <si>
    <t>Total - Income</t>
  </si>
  <si>
    <t>Dividend Income</t>
  </si>
  <si>
    <t>Interest Income</t>
  </si>
  <si>
    <t>Dividend Income Higher Tax Rate</t>
  </si>
  <si>
    <t>Date</t>
  </si>
  <si>
    <t>Amount</t>
  </si>
  <si>
    <t>Predict</t>
  </si>
  <si>
    <t>Tax unpaid from</t>
  </si>
  <si>
    <t>previous years</t>
  </si>
  <si>
    <t>Payments in advance</t>
  </si>
  <si>
    <t>Taxable non interest</t>
  </si>
  <si>
    <t>Totals</t>
  </si>
  <si>
    <t>IncomeTax Table</t>
  </si>
  <si>
    <t>Total Tax Payable</t>
  </si>
  <si>
    <t>Taxable Interest</t>
  </si>
  <si>
    <t>Taxable Dividend</t>
  </si>
  <si>
    <t>Allowance Allocation</t>
  </si>
  <si>
    <t>Name</t>
  </si>
  <si>
    <t>Charity Donations Tax Rate</t>
  </si>
  <si>
    <t>Dividend Income Base Tax Rate</t>
  </si>
  <si>
    <t>Interest Income Base Tax Rate</t>
  </si>
  <si>
    <t>Interest Income Higher Tax Rate</t>
  </si>
  <si>
    <t>Personal Allowances</t>
  </si>
  <si>
    <t>- basic amount</t>
  </si>
  <si>
    <t>- age 65 - 74</t>
  </si>
  <si>
    <t>- Income limit</t>
  </si>
  <si>
    <t>Married Allowance</t>
  </si>
  <si>
    <t>- age 70-74</t>
  </si>
  <si>
    <t>- age 75 and over</t>
  </si>
  <si>
    <t>- minimum limit</t>
  </si>
  <si>
    <t>- rate of relief</t>
  </si>
  <si>
    <t>Married Allowance Reduction</t>
  </si>
  <si>
    <t>Total Tax</t>
  </si>
  <si>
    <t>Your age at end of Tax Year:</t>
  </si>
  <si>
    <t>Spouse's age at end of Tax Year:</t>
  </si>
  <si>
    <t>No</t>
  </si>
  <si>
    <t>Tax Rates</t>
  </si>
  <si>
    <t>Gift Aid</t>
  </si>
  <si>
    <t>State Pension</t>
  </si>
  <si>
    <t>Total Paid</t>
  </si>
  <si>
    <t>One Off</t>
  </si>
  <si>
    <t xml:space="preserve">Total -One Off </t>
  </si>
  <si>
    <t>April</t>
  </si>
  <si>
    <t>Other Taxable State Benefits</t>
  </si>
  <si>
    <t>Pensions &amp; State Benefits</t>
  </si>
  <si>
    <t>Allowable Expenses</t>
  </si>
  <si>
    <t>Personal Pension Income</t>
  </si>
  <si>
    <t>PAYE TAX ALLOWABLE OUTGOINGS</t>
  </si>
  <si>
    <t>Payment</t>
  </si>
  <si>
    <t>Retirement Annuities</t>
  </si>
  <si>
    <t>Personal Pension Contributions</t>
  </si>
  <si>
    <t>Notional Tax Paid</t>
  </si>
  <si>
    <t>Total inc Notional Tax</t>
  </si>
  <si>
    <t>So far this year you have contributed</t>
  </si>
  <si>
    <t>Pension Contrib</t>
  </si>
  <si>
    <t>Pension Contribution</t>
  </si>
  <si>
    <t>Predict Gift Aid</t>
  </si>
  <si>
    <t>of your income to your pension plan.</t>
  </si>
  <si>
    <t>Married Couple's allowance:</t>
  </si>
  <si>
    <t>Gross Interest</t>
  </si>
  <si>
    <t>Bank Interest</t>
  </si>
  <si>
    <t>Interest Taxed at Source</t>
  </si>
  <si>
    <t>Interest paid gross</t>
  </si>
  <si>
    <t>1st Payment</t>
  </si>
  <si>
    <t>2nd Payment</t>
  </si>
  <si>
    <t>Dividend/ Interest</t>
  </si>
  <si>
    <t>Tax Credit</t>
  </si>
  <si>
    <t>Net Dividend</t>
  </si>
  <si>
    <t>Total (Taxed interest)</t>
  </si>
  <si>
    <t>For tax year ending:</t>
  </si>
  <si>
    <t>TAX BANDS - For tax year ending:</t>
  </si>
  <si>
    <t>Current Tax Year Check</t>
  </si>
  <si>
    <t>Tax Master</t>
  </si>
  <si>
    <t>Other Monthly Interest - Working Sheet</t>
  </si>
  <si>
    <t>Source</t>
  </si>
  <si>
    <t>Net Payment</t>
  </si>
  <si>
    <t>Tax levels for Misc Sheet</t>
  </si>
  <si>
    <t>Allowance</t>
  </si>
  <si>
    <t>Interest Income Lower Tax Rate</t>
  </si>
  <si>
    <t>New</t>
  </si>
  <si>
    <t>Interest Income Lower Rate Amount</t>
  </si>
  <si>
    <t>Income Tax Bands</t>
  </si>
  <si>
    <t>Tax</t>
  </si>
  <si>
    <t>© 2010 - R G Rolfe</t>
  </si>
  <si>
    <t>Yes</t>
  </si>
  <si>
    <t>Net Interest</t>
  </si>
</sst>
</file>

<file path=xl/styles.xml><?xml version="1.0" encoding="utf-8"?>
<styleSheet xmlns="http://schemas.openxmlformats.org/spreadsheetml/2006/main">
  <numFmts count="10">
    <numFmt numFmtId="164" formatCode="&quot;£&quot;0.00;[Red]\-&quot;£&quot;0.00"/>
    <numFmt numFmtId="165" formatCode="_-&quot;£&quot;##0.00_-;\-&quot;£&quot;##0.00_-;"/>
    <numFmt numFmtId="166" formatCode="_-&quot;£&quot;##0.00_;"/>
    <numFmt numFmtId="167" formatCode="&quot;£&quot;##0.00;[Red]\-&quot;£&quot;##0.00_;"/>
    <numFmt numFmtId="168" formatCode="0.0%"/>
    <numFmt numFmtId="169" formatCode="d\ mmm\ yyyy"/>
    <numFmt numFmtId="170" formatCode="0.0000"/>
    <numFmt numFmtId="171" formatCode="0.000000"/>
    <numFmt numFmtId="172" formatCode="&quot;£&quot;##0.00\ ;[Red]\-&quot;£&quot;##0.00_;"/>
    <numFmt numFmtId="173" formatCode="&quot;£&quot;#,##0.00"/>
  </numFmts>
  <fonts count="40">
    <font>
      <sz val="10"/>
      <name val="Arial"/>
    </font>
    <font>
      <b/>
      <sz val="10"/>
      <name val="Arial"/>
      <family val="2"/>
    </font>
    <font>
      <sz val="10"/>
      <name val="Arial"/>
      <family val="2"/>
    </font>
    <font>
      <b/>
      <sz val="12"/>
      <name val="Arial"/>
      <family val="2"/>
    </font>
    <font>
      <sz val="10"/>
      <color indexed="12"/>
      <name val="Arial"/>
      <family val="2"/>
    </font>
    <font>
      <sz val="10"/>
      <name val="Arial"/>
      <family val="2"/>
    </font>
    <font>
      <b/>
      <u/>
      <sz val="12"/>
      <name val="Arial"/>
      <family val="2"/>
    </font>
    <font>
      <sz val="10"/>
      <color indexed="32"/>
      <name val="Arial"/>
      <family val="2"/>
    </font>
    <font>
      <b/>
      <sz val="10"/>
      <color indexed="12"/>
      <name val="Arial"/>
      <family val="2"/>
    </font>
    <font>
      <b/>
      <sz val="10"/>
      <name val="Arial"/>
      <family val="2"/>
    </font>
    <font>
      <sz val="10"/>
      <color indexed="52"/>
      <name val="Arial"/>
      <family val="2"/>
    </font>
    <font>
      <sz val="10"/>
      <color indexed="10"/>
      <name val="Arial"/>
      <family val="2"/>
    </font>
    <font>
      <sz val="8"/>
      <name val="Arial"/>
      <family val="2"/>
    </font>
    <font>
      <b/>
      <sz val="10"/>
      <color indexed="10"/>
      <name val="Arial"/>
      <family val="2"/>
    </font>
    <font>
      <sz val="10"/>
      <color indexed="50"/>
      <name val="Arial"/>
      <family val="2"/>
    </font>
    <font>
      <sz val="8"/>
      <color indexed="50"/>
      <name val="Arial"/>
      <family val="2"/>
    </font>
    <font>
      <sz val="8"/>
      <name val="Arial"/>
      <family val="2"/>
    </font>
    <font>
      <sz val="8"/>
      <color indexed="22"/>
      <name val="Arial"/>
      <family val="2"/>
    </font>
    <font>
      <i/>
      <sz val="10"/>
      <name val="Arial"/>
      <family val="2"/>
    </font>
    <font>
      <i/>
      <sz val="8"/>
      <color indexed="50"/>
      <name val="Arial"/>
      <family val="2"/>
    </font>
    <font>
      <sz val="8"/>
      <color indexed="81"/>
      <name val="Arial"/>
      <family val="2"/>
    </font>
    <font>
      <sz val="10"/>
      <color indexed="22"/>
      <name val="Arial"/>
      <family val="2"/>
    </font>
    <font>
      <b/>
      <sz val="9"/>
      <color indexed="10"/>
      <name val="Arial"/>
      <family val="2"/>
    </font>
    <font>
      <sz val="10"/>
      <color indexed="20"/>
      <name val="Arial"/>
      <family val="2"/>
    </font>
    <font>
      <b/>
      <sz val="10"/>
      <color indexed="20"/>
      <name val="Arial"/>
      <family val="2"/>
    </font>
    <font>
      <b/>
      <sz val="10"/>
      <color indexed="10"/>
      <name val="Arial"/>
      <family val="2"/>
    </font>
    <font>
      <sz val="8"/>
      <color indexed="81"/>
      <name val="Tahoma"/>
      <family val="2"/>
    </font>
    <font>
      <b/>
      <u/>
      <sz val="8"/>
      <color indexed="81"/>
      <name val="Tahoma"/>
      <family val="2"/>
    </font>
    <font>
      <u/>
      <sz val="8"/>
      <color indexed="81"/>
      <name val="Arial"/>
      <family val="2"/>
    </font>
    <font>
      <b/>
      <sz val="10"/>
      <color indexed="9"/>
      <name val="Arial"/>
      <family val="2"/>
    </font>
    <font>
      <sz val="10"/>
      <color indexed="10"/>
      <name val="Arial"/>
      <family val="2"/>
    </font>
    <font>
      <sz val="9"/>
      <color indexed="55"/>
      <name val="Arial"/>
      <family val="2"/>
    </font>
    <font>
      <sz val="10"/>
      <color indexed="55"/>
      <name val="Arial"/>
      <family val="2"/>
    </font>
    <font>
      <b/>
      <sz val="10"/>
      <color indexed="55"/>
      <name val="Arial"/>
      <family val="2"/>
    </font>
    <font>
      <sz val="9"/>
      <name val="Arial"/>
      <family val="2"/>
    </font>
    <font>
      <b/>
      <sz val="10"/>
      <color indexed="12"/>
      <name val="Arial"/>
      <family val="2"/>
    </font>
    <font>
      <sz val="10"/>
      <color indexed="12"/>
      <name val="Arial"/>
      <family val="2"/>
    </font>
    <font>
      <i/>
      <sz val="10"/>
      <color indexed="20"/>
      <name val="Arial"/>
      <family val="2"/>
    </font>
    <font>
      <i/>
      <sz val="10"/>
      <color rgb="FFFF0000"/>
      <name val="Arial"/>
      <family val="2"/>
    </font>
    <font>
      <sz val="8"/>
      <color theme="0" tint="-0.34998626667073579"/>
      <name val="Arial"/>
      <family val="2"/>
    </font>
  </fonts>
  <fills count="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5"/>
        <bgColor indexed="64"/>
      </patternFill>
    </fill>
  </fills>
  <borders count="64">
    <border>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medium">
        <color indexed="64"/>
      </bottom>
      <diagonal/>
    </border>
    <border>
      <left style="thin">
        <color indexed="10"/>
      </left>
      <right style="thin">
        <color indexed="10"/>
      </right>
      <top style="thin">
        <color indexed="64"/>
      </top>
      <bottom/>
      <diagonal/>
    </border>
    <border>
      <left style="thin">
        <color indexed="10"/>
      </left>
      <right style="thin">
        <color indexed="10"/>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diagonal/>
    </border>
    <border>
      <left style="thin">
        <color indexed="10"/>
      </left>
      <right style="thin">
        <color indexed="10"/>
      </right>
      <top/>
      <bottom style="double">
        <color indexed="64"/>
      </bottom>
      <diagonal/>
    </border>
    <border>
      <left/>
      <right/>
      <top style="double">
        <color indexed="64"/>
      </top>
      <bottom style="thin">
        <color indexed="64"/>
      </bottom>
      <diagonal/>
    </border>
    <border>
      <left style="thin">
        <color indexed="10"/>
      </left>
      <right style="thin">
        <color indexed="10"/>
      </right>
      <top style="thin">
        <color indexed="10"/>
      </top>
      <bottom style="thin">
        <color indexed="10"/>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double">
        <color indexed="64"/>
      </bottom>
      <diagonal/>
    </border>
    <border>
      <left style="thin">
        <color indexed="10"/>
      </left>
      <right style="thin">
        <color indexed="10"/>
      </right>
      <top style="thin">
        <color indexed="64"/>
      </top>
      <bottom style="thin">
        <color indexed="10"/>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3">
    <xf numFmtId="0" fontId="0" fillId="0" borderId="0">
      <alignment vertical="center"/>
    </xf>
    <xf numFmtId="0" fontId="2" fillId="0" borderId="0"/>
    <xf numFmtId="0" fontId="2" fillId="0" borderId="0"/>
  </cellStyleXfs>
  <cellXfs count="332">
    <xf numFmtId="0" fontId="0" fillId="0" borderId="0" xfId="0">
      <alignment vertical="center"/>
    </xf>
    <xf numFmtId="0" fontId="2" fillId="0" borderId="0" xfId="2"/>
    <xf numFmtId="0" fontId="2" fillId="0" borderId="0" xfId="1"/>
    <xf numFmtId="164" fontId="4"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164" fontId="4" fillId="0" borderId="2" xfId="0" applyNumberFormat="1" applyFont="1" applyBorder="1" applyAlignment="1" applyProtection="1">
      <alignment vertical="center"/>
      <protection locked="0"/>
    </xf>
    <xf numFmtId="166" fontId="5" fillId="0" borderId="0" xfId="2" applyNumberFormat="1" applyFont="1" applyProtection="1"/>
    <xf numFmtId="0" fontId="0" fillId="0" borderId="0" xfId="0" applyProtection="1">
      <alignment vertical="center"/>
    </xf>
    <xf numFmtId="0" fontId="8" fillId="0" borderId="0" xfId="2" applyFont="1" applyProtection="1">
      <protection locked="0"/>
    </xf>
    <xf numFmtId="0" fontId="2" fillId="0" borderId="0" xfId="2" applyProtection="1"/>
    <xf numFmtId="166" fontId="9" fillId="0" borderId="0" xfId="2" applyNumberFormat="1" applyFont="1" applyProtection="1"/>
    <xf numFmtId="0" fontId="5" fillId="0" borderId="0" xfId="2" applyFont="1" applyProtection="1"/>
    <xf numFmtId="0" fontId="9" fillId="0" borderId="0" xfId="2" applyFont="1" applyFill="1" applyAlignment="1" applyProtection="1">
      <alignment horizontal="left"/>
    </xf>
    <xf numFmtId="164" fontId="4" fillId="0" borderId="3" xfId="0" applyNumberFormat="1" applyFont="1" applyBorder="1" applyAlignment="1" applyProtection="1">
      <alignment vertical="center"/>
      <protection locked="0"/>
    </xf>
    <xf numFmtId="164" fontId="4" fillId="0" borderId="4" xfId="0" applyNumberFormat="1" applyFont="1" applyBorder="1" applyAlignment="1" applyProtection="1">
      <alignment vertical="center"/>
      <protection locked="0"/>
    </xf>
    <xf numFmtId="164" fontId="4" fillId="0" borderId="5" xfId="0" applyNumberFormat="1" applyFont="1" applyBorder="1" applyAlignment="1" applyProtection="1">
      <alignment vertical="center"/>
      <protection locked="0"/>
    </xf>
    <xf numFmtId="169" fontId="4" fillId="0" borderId="1" xfId="0" applyNumberFormat="1" applyFont="1" applyBorder="1" applyAlignment="1" applyProtection="1">
      <alignment horizontal="center" vertical="center"/>
      <protection locked="0"/>
    </xf>
    <xf numFmtId="170" fontId="0" fillId="0" borderId="0" xfId="0" applyNumberFormat="1">
      <alignment vertical="center"/>
    </xf>
    <xf numFmtId="171" fontId="0" fillId="0" borderId="0" xfId="0" applyNumberFormat="1">
      <alignment vertical="center"/>
    </xf>
    <xf numFmtId="170" fontId="5" fillId="0" borderId="0" xfId="0" applyNumberFormat="1" applyFont="1" applyProtection="1">
      <alignment vertical="center"/>
    </xf>
    <xf numFmtId="166" fontId="2" fillId="0" borderId="0" xfId="2" applyNumberFormat="1" applyProtection="1">
      <protection hidden="1"/>
    </xf>
    <xf numFmtId="168" fontId="9" fillId="0" borderId="6" xfId="0" applyNumberFormat="1" applyFont="1" applyBorder="1" applyAlignment="1" applyProtection="1">
      <alignment horizontal="center" vertical="center"/>
      <protection hidden="1"/>
    </xf>
    <xf numFmtId="168" fontId="9" fillId="0" borderId="7" xfId="0" applyNumberFormat="1" applyFont="1" applyBorder="1" applyAlignment="1" applyProtection="1">
      <alignment horizontal="center" vertical="center"/>
      <protection hidden="1"/>
    </xf>
    <xf numFmtId="166" fontId="15" fillId="0" borderId="7" xfId="0" applyNumberFormat="1" applyFont="1" applyBorder="1" applyProtection="1">
      <alignment vertical="center"/>
      <protection hidden="1"/>
    </xf>
    <xf numFmtId="166" fontId="15" fillId="0" borderId="8" xfId="0" applyNumberFormat="1" applyFont="1" applyBorder="1" applyProtection="1">
      <alignment vertical="center"/>
      <protection hidden="1"/>
    </xf>
    <xf numFmtId="166" fontId="19" fillId="0" borderId="7" xfId="0" applyNumberFormat="1" applyFont="1" applyBorder="1" applyProtection="1">
      <alignment vertical="center"/>
      <protection hidden="1"/>
    </xf>
    <xf numFmtId="0" fontId="9" fillId="0" borderId="0" xfId="2" applyFont="1" applyAlignment="1" applyProtection="1">
      <alignment horizontal="right"/>
      <protection hidden="1"/>
    </xf>
    <xf numFmtId="0" fontId="13" fillId="0" borderId="0" xfId="2" applyFont="1" applyProtection="1">
      <protection hidden="1"/>
    </xf>
    <xf numFmtId="0" fontId="16" fillId="0" borderId="0" xfId="0" applyFont="1" applyProtection="1">
      <alignment vertical="center"/>
      <protection hidden="1"/>
    </xf>
    <xf numFmtId="0" fontId="9" fillId="0" borderId="0" xfId="2" applyFont="1" applyProtection="1">
      <protection hidden="1"/>
    </xf>
    <xf numFmtId="0" fontId="1" fillId="0" borderId="0" xfId="0" applyFont="1" applyProtection="1">
      <alignment vertical="center"/>
      <protection hidden="1"/>
    </xf>
    <xf numFmtId="0" fontId="11" fillId="0" borderId="0" xfId="0" applyFont="1" applyAlignment="1" applyProtection="1">
      <alignment horizontal="centerContinuous" vertical="top" wrapText="1"/>
      <protection hidden="1"/>
    </xf>
    <xf numFmtId="9" fontId="5" fillId="0" borderId="9" xfId="0" applyNumberFormat="1" applyFont="1" applyBorder="1" applyAlignment="1" applyProtection="1">
      <alignment horizontal="center" vertical="center"/>
      <protection hidden="1"/>
    </xf>
    <xf numFmtId="49" fontId="9" fillId="0" borderId="0" xfId="0" applyNumberFormat="1" applyFont="1" applyAlignment="1" applyProtection="1">
      <alignment horizontal="right" vertical="center"/>
      <protection hidden="1"/>
    </xf>
    <xf numFmtId="4" fontId="17" fillId="0" borderId="0" xfId="1" applyNumberFormat="1" applyFont="1" applyProtection="1">
      <protection hidden="1"/>
    </xf>
    <xf numFmtId="166" fontId="4" fillId="0" borderId="10" xfId="2" applyNumberFormat="1" applyFont="1" applyBorder="1" applyProtection="1">
      <protection locked="0"/>
    </xf>
    <xf numFmtId="9" fontId="4" fillId="0" borderId="7" xfId="1" applyNumberFormat="1" applyFont="1" applyBorder="1" applyProtection="1">
      <protection locked="0"/>
    </xf>
    <xf numFmtId="168" fontId="4" fillId="0" borderId="7" xfId="1" applyNumberFormat="1" applyFont="1" applyBorder="1" applyProtection="1">
      <protection locked="0"/>
    </xf>
    <xf numFmtId="166" fontId="4" fillId="0" borderId="7" xfId="2" applyNumberFormat="1" applyFont="1" applyBorder="1" applyProtection="1">
      <protection locked="0"/>
    </xf>
    <xf numFmtId="9" fontId="4" fillId="0" borderId="7" xfId="2" applyNumberFormat="1" applyFont="1" applyBorder="1" applyAlignment="1" applyProtection="1">
      <alignment horizontal="right"/>
      <protection locked="0"/>
    </xf>
    <xf numFmtId="164" fontId="5" fillId="2" borderId="1" xfId="0" applyNumberFormat="1" applyFont="1" applyFill="1" applyBorder="1" applyAlignment="1" applyProtection="1">
      <alignment vertical="center"/>
      <protection hidden="1"/>
    </xf>
    <xf numFmtId="164" fontId="5" fillId="2" borderId="2" xfId="0" applyNumberFormat="1" applyFont="1" applyFill="1" applyBorder="1" applyAlignment="1" applyProtection="1">
      <alignment vertical="center"/>
      <protection hidden="1"/>
    </xf>
    <xf numFmtId="164" fontId="0" fillId="2" borderId="11" xfId="0" applyNumberFormat="1" applyFill="1" applyBorder="1" applyAlignment="1" applyProtection="1">
      <alignment vertical="center"/>
      <protection hidden="1"/>
    </xf>
    <xf numFmtId="164" fontId="0" fillId="2" borderId="1" xfId="0" applyNumberFormat="1" applyFill="1" applyBorder="1" applyAlignment="1" applyProtection="1">
      <alignment vertical="center"/>
      <protection hidden="1"/>
    </xf>
    <xf numFmtId="164" fontId="0" fillId="2" borderId="2" xfId="0" applyNumberFormat="1" applyFill="1" applyBorder="1" applyAlignment="1" applyProtection="1">
      <alignment vertical="center"/>
      <protection hidden="1"/>
    </xf>
    <xf numFmtId="164" fontId="21" fillId="0" borderId="0" xfId="0" applyNumberFormat="1" applyFont="1" applyProtection="1">
      <alignment vertical="center"/>
      <protection hidden="1"/>
    </xf>
    <xf numFmtId="164" fontId="9" fillId="2" borderId="12" xfId="0" applyNumberFormat="1" applyFont="1" applyFill="1" applyBorder="1" applyAlignment="1" applyProtection="1">
      <alignment vertical="center"/>
      <protection hidden="1"/>
    </xf>
    <xf numFmtId="164" fontId="9" fillId="2" borderId="13" xfId="0" applyNumberFormat="1" applyFont="1" applyFill="1" applyBorder="1" applyAlignment="1" applyProtection="1">
      <alignment vertical="center"/>
      <protection hidden="1"/>
    </xf>
    <xf numFmtId="0" fontId="5" fillId="0" borderId="7" xfId="2" applyFont="1" applyBorder="1" applyProtection="1">
      <protection hidden="1"/>
    </xf>
    <xf numFmtId="9" fontId="5" fillId="0" borderId="7" xfId="2" applyNumberFormat="1" applyFont="1" applyBorder="1" applyProtection="1">
      <protection hidden="1"/>
    </xf>
    <xf numFmtId="166" fontId="5" fillId="2" borderId="8" xfId="2" applyNumberFormat="1" applyFont="1" applyFill="1" applyBorder="1" applyProtection="1">
      <protection hidden="1"/>
    </xf>
    <xf numFmtId="166" fontId="5" fillId="2" borderId="10" xfId="2" applyNumberFormat="1" applyFont="1" applyFill="1" applyBorder="1" applyProtection="1">
      <protection hidden="1"/>
    </xf>
    <xf numFmtId="166" fontId="9" fillId="2" borderId="14" xfId="2" applyNumberFormat="1" applyFont="1" applyFill="1" applyBorder="1" applyProtection="1">
      <protection hidden="1"/>
    </xf>
    <xf numFmtId="165" fontId="5" fillId="2" borderId="7" xfId="2" applyNumberFormat="1" applyFont="1" applyFill="1" applyBorder="1" applyProtection="1">
      <protection hidden="1"/>
    </xf>
    <xf numFmtId="166" fontId="5" fillId="2" borderId="7" xfId="2" applyNumberFormat="1" applyFont="1" applyFill="1" applyBorder="1" applyProtection="1">
      <protection hidden="1"/>
    </xf>
    <xf numFmtId="166" fontId="9" fillId="2" borderId="7" xfId="2" applyNumberFormat="1" applyFont="1" applyFill="1" applyBorder="1" applyProtection="1">
      <protection hidden="1"/>
    </xf>
    <xf numFmtId="166" fontId="9" fillId="2" borderId="7" xfId="0" applyNumberFormat="1" applyFont="1" applyFill="1" applyBorder="1" applyProtection="1">
      <alignment vertical="center"/>
      <protection hidden="1"/>
    </xf>
    <xf numFmtId="166" fontId="0" fillId="2" borderId="7" xfId="0" applyNumberFormat="1" applyFill="1" applyBorder="1" applyProtection="1">
      <alignment vertical="center"/>
      <protection hidden="1"/>
    </xf>
    <xf numFmtId="166" fontId="0" fillId="2" borderId="6" xfId="0" applyNumberFormat="1" applyFill="1" applyBorder="1" applyProtection="1">
      <alignment vertical="center"/>
      <protection hidden="1"/>
    </xf>
    <xf numFmtId="172" fontId="9" fillId="2" borderId="15" xfId="2" applyNumberFormat="1" applyFont="1" applyFill="1" applyBorder="1" applyProtection="1">
      <protection hidden="1"/>
    </xf>
    <xf numFmtId="0" fontId="9" fillId="2" borderId="7" xfId="2" applyFont="1" applyFill="1" applyBorder="1" applyAlignment="1" applyProtection="1">
      <alignment horizontal="center"/>
      <protection hidden="1"/>
    </xf>
    <xf numFmtId="0" fontId="11" fillId="3" borderId="16" xfId="2" applyFont="1" applyFill="1" applyBorder="1" applyAlignment="1" applyProtection="1">
      <alignment horizontal="center" vertical="center"/>
      <protection locked="0"/>
    </xf>
    <xf numFmtId="0" fontId="11" fillId="3" borderId="17" xfId="2" applyFont="1" applyFill="1" applyBorder="1" applyAlignment="1" applyProtection="1">
      <alignment horizontal="center" vertical="center"/>
      <protection locked="0"/>
    </xf>
    <xf numFmtId="0" fontId="8" fillId="0" borderId="7" xfId="2" applyFont="1" applyBorder="1" applyAlignment="1" applyProtection="1">
      <alignment horizontal="center"/>
      <protection locked="0"/>
    </xf>
    <xf numFmtId="0" fontId="4" fillId="0" borderId="8" xfId="2" applyFont="1" applyBorder="1" applyProtection="1">
      <protection locked="0"/>
    </xf>
    <xf numFmtId="166" fontId="4" fillId="0" borderId="8" xfId="2" applyNumberFormat="1" applyFont="1" applyBorder="1" applyProtection="1">
      <protection locked="0"/>
    </xf>
    <xf numFmtId="0" fontId="4" fillId="0" borderId="10" xfId="2" applyFont="1" applyBorder="1" applyProtection="1">
      <protection locked="0"/>
    </xf>
    <xf numFmtId="0" fontId="4" fillId="0" borderId="18" xfId="2" applyFont="1" applyBorder="1" applyProtection="1">
      <protection locked="0"/>
    </xf>
    <xf numFmtId="166" fontId="4" fillId="0" borderId="18" xfId="2" applyNumberFormat="1" applyFont="1" applyBorder="1" applyProtection="1">
      <protection locked="0"/>
    </xf>
    <xf numFmtId="166" fontId="9" fillId="2" borderId="19" xfId="2" applyNumberFormat="1" applyFont="1" applyFill="1" applyBorder="1" applyProtection="1">
      <protection hidden="1"/>
    </xf>
    <xf numFmtId="166" fontId="18" fillId="2" borderId="7" xfId="2" applyNumberFormat="1" applyFont="1" applyFill="1" applyBorder="1" applyProtection="1">
      <protection hidden="1"/>
    </xf>
    <xf numFmtId="0" fontId="5" fillId="0" borderId="8" xfId="2" applyFont="1" applyBorder="1" applyProtection="1">
      <protection hidden="1"/>
    </xf>
    <xf numFmtId="0" fontId="5" fillId="0" borderId="10" xfId="2" applyFont="1" applyBorder="1" applyProtection="1">
      <protection hidden="1"/>
    </xf>
    <xf numFmtId="0" fontId="5" fillId="0" borderId="18" xfId="2" applyFont="1" applyBorder="1" applyProtection="1">
      <protection hidden="1"/>
    </xf>
    <xf numFmtId="166" fontId="5" fillId="2" borderId="18" xfId="2" applyNumberFormat="1" applyFont="1" applyFill="1" applyBorder="1" applyProtection="1">
      <protection hidden="1"/>
    </xf>
    <xf numFmtId="9" fontId="5" fillId="0" borderId="7" xfId="2" applyNumberFormat="1" applyFont="1" applyFill="1" applyBorder="1" applyProtection="1">
      <protection hidden="1"/>
    </xf>
    <xf numFmtId="0" fontId="23" fillId="0" borderId="0" xfId="2" applyFont="1" applyProtection="1">
      <protection hidden="1"/>
    </xf>
    <xf numFmtId="1" fontId="23" fillId="0" borderId="0" xfId="2" applyNumberFormat="1" applyFont="1" applyProtection="1">
      <protection hidden="1"/>
    </xf>
    <xf numFmtId="0" fontId="23" fillId="0" borderId="0" xfId="0" applyFont="1" applyProtection="1">
      <alignment vertical="center"/>
      <protection hidden="1"/>
    </xf>
    <xf numFmtId="166" fontId="23" fillId="0" borderId="0" xfId="2" applyNumberFormat="1" applyFont="1" applyAlignment="1" applyProtection="1">
      <alignment horizontal="center"/>
      <protection hidden="1"/>
    </xf>
    <xf numFmtId="0" fontId="23" fillId="0" borderId="0" xfId="0" applyFont="1" applyAlignment="1" applyProtection="1">
      <alignment horizontal="center" vertical="center"/>
      <protection hidden="1"/>
    </xf>
    <xf numFmtId="166" fontId="23" fillId="0" borderId="0" xfId="2" applyNumberFormat="1" applyFont="1" applyProtection="1">
      <protection hidden="1"/>
    </xf>
    <xf numFmtId="4" fontId="23" fillId="0" borderId="0" xfId="2" applyNumberFormat="1" applyFont="1" applyProtection="1">
      <protection hidden="1"/>
    </xf>
    <xf numFmtId="4" fontId="23" fillId="0" borderId="0" xfId="0" applyNumberFormat="1" applyFont="1" applyProtection="1">
      <alignment vertical="center"/>
      <protection hidden="1"/>
    </xf>
    <xf numFmtId="166" fontId="24" fillId="0" borderId="0" xfId="0" applyNumberFormat="1" applyFont="1" applyProtection="1">
      <alignment vertical="center"/>
      <protection hidden="1"/>
    </xf>
    <xf numFmtId="164" fontId="9" fillId="2" borderId="20" xfId="0" applyNumberFormat="1" applyFont="1" applyFill="1" applyBorder="1" applyAlignment="1" applyProtection="1">
      <alignment vertical="center"/>
      <protection hidden="1"/>
    </xf>
    <xf numFmtId="0" fontId="0" fillId="4" borderId="20" xfId="0" applyFill="1" applyBorder="1" applyProtection="1">
      <alignment vertical="center"/>
      <protection hidden="1"/>
    </xf>
    <xf numFmtId="0" fontId="0" fillId="4" borderId="21" xfId="0" applyFill="1" applyBorder="1" applyProtection="1">
      <alignment vertical="center"/>
      <protection hidden="1"/>
    </xf>
    <xf numFmtId="164" fontId="4" fillId="0" borderId="22" xfId="0" applyNumberFormat="1" applyFont="1" applyBorder="1" applyAlignment="1" applyProtection="1">
      <alignment vertical="center"/>
      <protection locked="0"/>
    </xf>
    <xf numFmtId="164" fontId="4" fillId="0" borderId="23" xfId="0" applyNumberFormat="1" applyFont="1" applyBorder="1" applyAlignment="1" applyProtection="1">
      <alignment vertical="center"/>
      <protection locked="0"/>
    </xf>
    <xf numFmtId="164" fontId="9" fillId="2" borderId="24" xfId="0" applyNumberFormat="1" applyFont="1" applyFill="1" applyBorder="1" applyAlignment="1" applyProtection="1">
      <alignment vertical="center"/>
      <protection hidden="1"/>
    </xf>
    <xf numFmtId="164" fontId="9" fillId="2" borderId="21" xfId="0" applyNumberFormat="1" applyFont="1" applyFill="1" applyBorder="1" applyAlignment="1" applyProtection="1">
      <alignment vertical="center"/>
      <protection hidden="1"/>
    </xf>
    <xf numFmtId="164" fontId="4" fillId="0" borderId="25" xfId="0" applyNumberFormat="1" applyFont="1" applyBorder="1" applyAlignment="1" applyProtection="1">
      <alignment vertical="center"/>
      <protection locked="0"/>
    </xf>
    <xf numFmtId="164" fontId="4" fillId="0" borderId="26" xfId="0" applyNumberFormat="1" applyFont="1" applyBorder="1" applyAlignment="1" applyProtection="1">
      <alignment vertical="center"/>
      <protection locked="0"/>
    </xf>
    <xf numFmtId="169" fontId="4" fillId="0" borderId="22" xfId="0" applyNumberFormat="1" applyFont="1" applyBorder="1" applyAlignment="1" applyProtection="1">
      <alignment horizontal="center" vertical="center"/>
      <protection locked="0"/>
    </xf>
    <xf numFmtId="169" fontId="9" fillId="4" borderId="27" xfId="0" applyNumberFormat="1" applyFont="1" applyFill="1" applyBorder="1" applyAlignment="1" applyProtection="1">
      <alignment vertical="center"/>
      <protection hidden="1"/>
    </xf>
    <xf numFmtId="164" fontId="9" fillId="2" borderId="27" xfId="0" applyNumberFormat="1" applyFont="1" applyFill="1" applyBorder="1" applyAlignment="1" applyProtection="1">
      <alignment vertical="center"/>
      <protection hidden="1"/>
    </xf>
    <xf numFmtId="0" fontId="0" fillId="4" borderId="28" xfId="0" applyFill="1" applyBorder="1" applyProtection="1">
      <alignment vertical="center"/>
      <protection hidden="1"/>
    </xf>
    <xf numFmtId="0" fontId="2" fillId="0" borderId="7" xfId="2" applyFont="1" applyBorder="1" applyAlignment="1" applyProtection="1">
      <alignment shrinkToFit="1"/>
      <protection hidden="1"/>
    </xf>
    <xf numFmtId="164" fontId="4" fillId="0" borderId="29" xfId="0" applyNumberFormat="1" applyFont="1" applyBorder="1" applyAlignment="1" applyProtection="1">
      <alignment vertical="center"/>
      <protection locked="0"/>
    </xf>
    <xf numFmtId="164" fontId="5" fillId="2" borderId="22" xfId="0" applyNumberFormat="1" applyFont="1" applyFill="1" applyBorder="1" applyAlignment="1" applyProtection="1">
      <alignment vertical="center"/>
      <protection hidden="1"/>
    </xf>
    <xf numFmtId="164" fontId="5" fillId="2" borderId="23" xfId="0" applyNumberFormat="1" applyFont="1" applyFill="1" applyBorder="1" applyAlignment="1" applyProtection="1">
      <alignment vertical="center"/>
      <protection hidden="1"/>
    </xf>
    <xf numFmtId="164" fontId="5" fillId="0" borderId="22" xfId="0" applyNumberFormat="1" applyFont="1" applyBorder="1" applyAlignment="1" applyProtection="1">
      <alignment vertical="center"/>
      <protection locked="0"/>
    </xf>
    <xf numFmtId="164" fontId="0" fillId="2" borderId="30" xfId="0" applyNumberFormat="1" applyFill="1" applyBorder="1" applyAlignment="1" applyProtection="1">
      <alignment vertical="center"/>
      <protection hidden="1"/>
    </xf>
    <xf numFmtId="164" fontId="0" fillId="2" borderId="23" xfId="0" applyNumberFormat="1" applyFill="1" applyBorder="1" applyAlignment="1" applyProtection="1">
      <alignment vertical="center"/>
      <protection hidden="1"/>
    </xf>
    <xf numFmtId="164" fontId="1" fillId="2" borderId="31" xfId="0" applyNumberFormat="1" applyFont="1" applyFill="1" applyBorder="1" applyAlignment="1" applyProtection="1">
      <alignment vertical="center"/>
      <protection hidden="1"/>
    </xf>
    <xf numFmtId="164" fontId="1" fillId="2" borderId="24" xfId="0" applyNumberFormat="1" applyFont="1" applyFill="1" applyBorder="1" applyAlignment="1" applyProtection="1">
      <alignment vertical="center"/>
      <protection hidden="1"/>
    </xf>
    <xf numFmtId="164" fontId="1" fillId="2" borderId="21" xfId="0" applyNumberFormat="1" applyFont="1" applyFill="1" applyBorder="1" applyAlignment="1" applyProtection="1">
      <alignment vertical="center"/>
      <protection hidden="1"/>
    </xf>
    <xf numFmtId="164" fontId="4" fillId="0" borderId="11" xfId="0" applyNumberFormat="1" applyFont="1" applyBorder="1" applyAlignment="1" applyProtection="1">
      <alignment vertical="center"/>
      <protection locked="0"/>
    </xf>
    <xf numFmtId="0" fontId="0" fillId="0" borderId="12" xfId="0" applyFill="1" applyBorder="1" applyAlignment="1" applyProtection="1">
      <alignment horizontal="center" vertical="center" wrapText="1"/>
      <protection hidden="1"/>
    </xf>
    <xf numFmtId="0" fontId="25" fillId="0" borderId="0" xfId="2" applyFont="1" applyProtection="1">
      <protection hidden="1"/>
    </xf>
    <xf numFmtId="0" fontId="2" fillId="0" borderId="0" xfId="2" applyProtection="1">
      <protection hidden="1"/>
    </xf>
    <xf numFmtId="0" fontId="3" fillId="0" borderId="0" xfId="0" applyFont="1" applyAlignment="1" applyProtection="1">
      <alignment horizontal="left" vertical="center"/>
      <protection hidden="1"/>
    </xf>
    <xf numFmtId="0" fontId="0" fillId="0" borderId="0" xfId="0" applyProtection="1">
      <alignment vertical="center"/>
      <protection hidden="1"/>
    </xf>
    <xf numFmtId="0" fontId="1" fillId="0" borderId="32" xfId="0" applyFont="1" applyBorder="1" applyAlignment="1" applyProtection="1">
      <alignment horizontal="left" vertical="center" wrapText="1"/>
      <protection hidden="1"/>
    </xf>
    <xf numFmtId="0" fontId="0" fillId="0" borderId="13"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1" fillId="0" borderId="31" xfId="0" applyFont="1" applyBorder="1" applyAlignment="1" applyProtection="1">
      <alignment vertical="center"/>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64" fontId="4" fillId="2" borderId="2" xfId="0" applyNumberFormat="1" applyFont="1" applyFill="1" applyBorder="1" applyAlignment="1" applyProtection="1">
      <alignment vertical="center"/>
      <protection hidden="1"/>
    </xf>
    <xf numFmtId="164" fontId="9" fillId="2" borderId="33" xfId="0" applyNumberFormat="1" applyFont="1" applyFill="1" applyBorder="1" applyAlignment="1" applyProtection="1">
      <alignment vertical="center"/>
      <protection hidden="1"/>
    </xf>
    <xf numFmtId="0" fontId="1" fillId="0" borderId="0" xfId="0" applyFont="1" applyAlignment="1" applyProtection="1">
      <alignment horizontal="left" vertical="center"/>
      <protection hidden="1"/>
    </xf>
    <xf numFmtId="0" fontId="9" fillId="0" borderId="0" xfId="2" applyFont="1" applyAlignment="1" applyProtection="1">
      <alignment horizontal="left"/>
      <protection hidden="1"/>
    </xf>
    <xf numFmtId="0" fontId="2" fillId="0" borderId="7" xfId="2" applyFont="1" applyBorder="1" applyProtection="1">
      <protection hidden="1"/>
    </xf>
    <xf numFmtId="0" fontId="11" fillId="3" borderId="34" xfId="2" applyFont="1" applyFill="1" applyBorder="1" applyAlignment="1" applyProtection="1">
      <alignment horizontal="center" vertical="center"/>
      <protection locked="0"/>
    </xf>
    <xf numFmtId="0" fontId="2" fillId="0" borderId="0" xfId="2" applyBorder="1" applyProtection="1">
      <protection hidden="1"/>
    </xf>
    <xf numFmtId="170" fontId="2" fillId="0" borderId="0" xfId="2" applyNumberFormat="1" applyBorder="1" applyProtection="1">
      <protection hidden="1"/>
    </xf>
    <xf numFmtId="0" fontId="2" fillId="0" borderId="35" xfId="2" applyBorder="1" applyProtection="1">
      <protection hidden="1"/>
    </xf>
    <xf numFmtId="0" fontId="11" fillId="3" borderId="36" xfId="2" applyFont="1" applyFill="1" applyBorder="1" applyAlignment="1" applyProtection="1">
      <alignment horizontal="center" vertical="center"/>
      <protection locked="0"/>
    </xf>
    <xf numFmtId="0" fontId="3" fillId="0" borderId="0" xfId="0" quotePrefix="1" applyFont="1" applyAlignment="1" applyProtection="1">
      <alignment horizontal="left" vertical="center"/>
      <protection hidden="1"/>
    </xf>
    <xf numFmtId="0" fontId="0" fillId="0" borderId="0" xfId="0" applyAlignment="1" applyProtection="1">
      <alignment vertical="center"/>
      <protection hidden="1"/>
    </xf>
    <xf numFmtId="0" fontId="1" fillId="0" borderId="32" xfId="0" quotePrefix="1" applyFont="1" applyBorder="1" applyAlignment="1" applyProtection="1">
      <alignment horizontal="left" vertical="center" wrapText="1"/>
      <protection hidden="1"/>
    </xf>
    <xf numFmtId="0" fontId="0" fillId="0" borderId="11" xfId="0" applyBorder="1" applyAlignment="1" applyProtection="1">
      <alignment vertical="center"/>
      <protection hidden="1"/>
    </xf>
    <xf numFmtId="0" fontId="0" fillId="0" borderId="30" xfId="0" applyBorder="1" applyAlignment="1" applyProtection="1">
      <alignment vertical="center"/>
      <protection hidden="1"/>
    </xf>
    <xf numFmtId="0" fontId="0" fillId="0" borderId="0" xfId="0" applyAlignment="1" applyProtection="1">
      <alignment horizontal="center" vertical="center"/>
      <protection hidden="1"/>
    </xf>
    <xf numFmtId="0" fontId="1" fillId="0" borderId="37" xfId="0" applyFont="1" applyBorder="1" applyAlignment="1" applyProtection="1">
      <alignment vertical="center"/>
      <protection hidden="1"/>
    </xf>
    <xf numFmtId="0" fontId="29" fillId="0" borderId="0" xfId="0" applyFont="1" applyProtection="1">
      <alignment vertical="center"/>
      <protection hidden="1"/>
    </xf>
    <xf numFmtId="0" fontId="5" fillId="0" borderId="0" xfId="0" applyFont="1" applyProtection="1">
      <alignment vertical="center"/>
      <protection hidden="1"/>
    </xf>
    <xf numFmtId="0" fontId="0" fillId="0" borderId="0" xfId="0" applyAlignment="1" applyProtection="1">
      <alignment horizontal="centerContinuous" vertical="top"/>
      <protection hidden="1"/>
    </xf>
    <xf numFmtId="0" fontId="0" fillId="0" borderId="38" xfId="0" applyBorder="1" applyAlignment="1" applyProtection="1">
      <alignment horizontal="center" vertical="center" wrapText="1"/>
      <protection hidden="1"/>
    </xf>
    <xf numFmtId="164" fontId="9" fillId="0" borderId="39" xfId="0" applyNumberFormat="1" applyFont="1" applyBorder="1" applyAlignment="1" applyProtection="1">
      <alignment vertical="center"/>
      <protection hidden="1"/>
    </xf>
    <xf numFmtId="164" fontId="5" fillId="0" borderId="0" xfId="0" applyNumberFormat="1" applyFont="1" applyBorder="1" applyAlignment="1" applyProtection="1">
      <alignment vertical="center"/>
      <protection hidden="1"/>
    </xf>
    <xf numFmtId="0" fontId="0" fillId="0" borderId="40" xfId="0" applyBorder="1" applyAlignment="1" applyProtection="1">
      <alignment horizontal="centerContinuous" vertical="center"/>
      <protection hidden="1"/>
    </xf>
    <xf numFmtId="0" fontId="0" fillId="0" borderId="41" xfId="0" applyBorder="1" applyAlignment="1" applyProtection="1">
      <alignment horizontal="centerContinuous" vertical="center"/>
      <protection hidden="1"/>
    </xf>
    <xf numFmtId="0" fontId="0" fillId="0" borderId="30" xfId="0" applyBorder="1" applyProtection="1">
      <alignment vertical="center"/>
      <protection hidden="1"/>
    </xf>
    <xf numFmtId="164" fontId="0" fillId="0" borderId="0" xfId="0" applyNumberFormat="1" applyProtection="1">
      <alignment vertical="center"/>
      <protection hidden="1"/>
    </xf>
    <xf numFmtId="0" fontId="0" fillId="0" borderId="42" xfId="0" applyBorder="1" applyAlignment="1" applyProtection="1">
      <alignment horizontal="centerContinuous" vertical="center"/>
      <protection hidden="1"/>
    </xf>
    <xf numFmtId="0" fontId="0" fillId="0" borderId="43" xfId="0" applyBorder="1" applyAlignment="1" applyProtection="1">
      <alignment horizontal="centerContinuous"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0" fillId="0" borderId="44" xfId="0" applyBorder="1" applyAlignment="1" applyProtection="1">
      <alignment horizontal="centerContinuous" vertical="center"/>
      <protection hidden="1"/>
    </xf>
    <xf numFmtId="0" fontId="2" fillId="0" borderId="0" xfId="1" applyProtection="1">
      <protection hidden="1"/>
    </xf>
    <xf numFmtId="0" fontId="9" fillId="0" borderId="0" xfId="1" applyFont="1" applyAlignment="1" applyProtection="1">
      <alignment horizontal="center"/>
      <protection hidden="1"/>
    </xf>
    <xf numFmtId="0" fontId="0" fillId="0" borderId="6" xfId="0" applyBorder="1" applyProtection="1">
      <alignment vertical="center"/>
      <protection hidden="1"/>
    </xf>
    <xf numFmtId="9" fontId="4" fillId="0" borderId="0" xfId="0" applyNumberFormat="1" applyFont="1" applyAlignment="1" applyProtection="1">
      <alignment horizontal="right" vertical="center"/>
      <protection hidden="1"/>
    </xf>
    <xf numFmtId="166" fontId="5" fillId="0" borderId="0" xfId="2" applyNumberFormat="1" applyFont="1" applyAlignment="1" applyProtection="1">
      <alignment horizontal="right" vertical="center"/>
      <protection hidden="1"/>
    </xf>
    <xf numFmtId="0" fontId="2" fillId="2" borderId="6" xfId="1" applyFill="1" applyBorder="1" applyProtection="1">
      <protection hidden="1"/>
    </xf>
    <xf numFmtId="0" fontId="2" fillId="0" borderId="6" xfId="1" applyBorder="1" applyProtection="1">
      <protection hidden="1"/>
    </xf>
    <xf numFmtId="0" fontId="8" fillId="0" borderId="0" xfId="2" applyFont="1" applyProtection="1">
      <protection hidden="1"/>
    </xf>
    <xf numFmtId="49" fontId="8" fillId="0" borderId="0" xfId="2" applyNumberFormat="1" applyFont="1" applyAlignment="1" applyProtection="1">
      <alignment horizontal="right" vertical="center"/>
      <protection hidden="1"/>
    </xf>
    <xf numFmtId="0" fontId="6" fillId="0" borderId="0" xfId="2" applyFont="1" applyProtection="1">
      <protection hidden="1"/>
    </xf>
    <xf numFmtId="0" fontId="1" fillId="0" borderId="0" xfId="2" applyFont="1" applyAlignment="1" applyProtection="1">
      <alignment horizontal="center" vertical="center"/>
      <protection hidden="1"/>
    </xf>
    <xf numFmtId="0" fontId="9" fillId="0" borderId="45" xfId="2" applyFont="1" applyBorder="1" applyProtection="1">
      <protection hidden="1"/>
    </xf>
    <xf numFmtId="0" fontId="2" fillId="0" borderId="45" xfId="2" applyBorder="1" applyProtection="1">
      <protection hidden="1"/>
    </xf>
    <xf numFmtId="4" fontId="0" fillId="0" borderId="0" xfId="0" applyNumberFormat="1" applyProtection="1">
      <alignment vertical="center"/>
      <protection hidden="1"/>
    </xf>
    <xf numFmtId="0" fontId="5" fillId="0" borderId="0" xfId="2" applyFont="1" applyProtection="1">
      <protection hidden="1"/>
    </xf>
    <xf numFmtId="9" fontId="10" fillId="0" borderId="0" xfId="0" applyNumberFormat="1" applyFont="1" applyProtection="1">
      <alignment vertical="center"/>
      <protection hidden="1"/>
    </xf>
    <xf numFmtId="0" fontId="5" fillId="0" borderId="0" xfId="2" applyNumberFormat="1" applyFont="1" applyAlignment="1" applyProtection="1">
      <protection hidden="1"/>
    </xf>
    <xf numFmtId="0" fontId="5" fillId="0" borderId="0" xfId="0" applyNumberFormat="1" applyFont="1" applyAlignment="1" applyProtection="1">
      <protection hidden="1"/>
    </xf>
    <xf numFmtId="0" fontId="2" fillId="0" borderId="29" xfId="2" applyFont="1" applyBorder="1" applyProtection="1">
      <protection hidden="1"/>
    </xf>
    <xf numFmtId="0" fontId="2" fillId="0" borderId="46" xfId="2" applyBorder="1" applyProtection="1">
      <protection hidden="1"/>
    </xf>
    <xf numFmtId="170" fontId="2" fillId="0" borderId="47" xfId="2" applyNumberFormat="1" applyBorder="1" applyProtection="1">
      <protection hidden="1"/>
    </xf>
    <xf numFmtId="9" fontId="5" fillId="0" borderId="0" xfId="2" applyNumberFormat="1" applyFont="1" applyBorder="1" applyAlignment="1" applyProtection="1">
      <alignment horizontal="right"/>
      <protection hidden="1"/>
    </xf>
    <xf numFmtId="165" fontId="5" fillId="0" borderId="0" xfId="2" applyNumberFormat="1" applyFont="1" applyBorder="1" applyProtection="1">
      <protection hidden="1"/>
    </xf>
    <xf numFmtId="170" fontId="2" fillId="0" borderId="48" xfId="2" applyNumberFormat="1" applyBorder="1" applyProtection="1">
      <protection hidden="1"/>
    </xf>
    <xf numFmtId="170" fontId="2" fillId="0" borderId="49" xfId="2" applyNumberFormat="1" applyBorder="1" applyProtection="1">
      <protection hidden="1"/>
    </xf>
    <xf numFmtId="170" fontId="2" fillId="0" borderId="0" xfId="2" applyNumberFormat="1" applyProtection="1">
      <protection hidden="1"/>
    </xf>
    <xf numFmtId="170" fontId="7" fillId="0" borderId="0" xfId="2" applyNumberFormat="1" applyFont="1" applyProtection="1">
      <protection hidden="1"/>
    </xf>
    <xf numFmtId="0" fontId="1" fillId="0" borderId="45" xfId="2" applyFont="1" applyBorder="1" applyProtection="1">
      <protection hidden="1"/>
    </xf>
    <xf numFmtId="170" fontId="2" fillId="0" borderId="46" xfId="2" applyNumberFormat="1" applyBorder="1" applyProtection="1">
      <protection hidden="1"/>
    </xf>
    <xf numFmtId="0" fontId="0" fillId="0" borderId="35" xfId="0" applyBorder="1" applyProtection="1">
      <alignment vertical="center"/>
      <protection hidden="1"/>
    </xf>
    <xf numFmtId="170" fontId="0" fillId="0" borderId="35" xfId="0" applyNumberFormat="1" applyBorder="1" applyProtection="1">
      <alignment vertical="center"/>
      <protection hidden="1"/>
    </xf>
    <xf numFmtId="0" fontId="1" fillId="0" borderId="14" xfId="2" applyFont="1" applyFill="1" applyBorder="1" applyAlignment="1" applyProtection="1">
      <alignment horizontal="left"/>
      <protection hidden="1"/>
    </xf>
    <xf numFmtId="0" fontId="0" fillId="0" borderId="50" xfId="0" applyBorder="1" applyProtection="1">
      <alignment vertical="center"/>
      <protection hidden="1"/>
    </xf>
    <xf numFmtId="170" fontId="0" fillId="0" borderId="50" xfId="0" applyNumberFormat="1" applyBorder="1" applyProtection="1">
      <alignment vertical="center"/>
      <protection hidden="1"/>
    </xf>
    <xf numFmtId="0" fontId="7" fillId="0" borderId="0" xfId="2" applyFont="1" applyProtection="1">
      <protection hidden="1"/>
    </xf>
    <xf numFmtId="170" fontId="0" fillId="0" borderId="0" xfId="0" applyNumberFormat="1" applyProtection="1">
      <alignment vertical="center"/>
      <protection hidden="1"/>
    </xf>
    <xf numFmtId="167" fontId="9" fillId="0" borderId="0" xfId="2" applyNumberFormat="1" applyFont="1" applyProtection="1">
      <protection hidden="1"/>
    </xf>
    <xf numFmtId="0" fontId="2" fillId="0" borderId="6" xfId="2" applyBorder="1" applyProtection="1">
      <protection hidden="1"/>
    </xf>
    <xf numFmtId="0" fontId="9" fillId="0" borderId="7" xfId="0" applyFont="1" applyBorder="1" applyAlignment="1" applyProtection="1">
      <alignment horizontal="center" vertical="center"/>
      <protection hidden="1"/>
    </xf>
    <xf numFmtId="0" fontId="2" fillId="0" borderId="3" xfId="2" applyBorder="1" applyProtection="1">
      <protection hidden="1"/>
    </xf>
    <xf numFmtId="0" fontId="14" fillId="0" borderId="7" xfId="2" applyFont="1" applyBorder="1" applyAlignment="1" applyProtection="1">
      <alignment horizontal="center" shrinkToFit="1"/>
      <protection hidden="1"/>
    </xf>
    <xf numFmtId="167" fontId="0" fillId="2" borderId="50" xfId="0" applyNumberFormat="1" applyFill="1" applyBorder="1" applyProtection="1">
      <alignment vertical="center"/>
      <protection hidden="1"/>
    </xf>
    <xf numFmtId="167" fontId="0" fillId="2" borderId="6" xfId="0" applyNumberFormat="1" applyFill="1" applyBorder="1" applyProtection="1">
      <alignment vertical="center"/>
      <protection hidden="1"/>
    </xf>
    <xf numFmtId="0" fontId="2" fillId="2" borderId="3" xfId="2" applyFill="1" applyBorder="1" applyProtection="1">
      <protection hidden="1"/>
    </xf>
    <xf numFmtId="167" fontId="0" fillId="2" borderId="7" xfId="0" applyNumberFormat="1" applyFill="1" applyBorder="1" applyProtection="1">
      <alignment vertical="center"/>
      <protection hidden="1"/>
    </xf>
    <xf numFmtId="167" fontId="0" fillId="2" borderId="3" xfId="0" applyNumberFormat="1" applyFill="1" applyBorder="1" applyProtection="1">
      <alignment vertical="center"/>
      <protection hidden="1"/>
    </xf>
    <xf numFmtId="0" fontId="15" fillId="0" borderId="19" xfId="2" applyFont="1" applyBorder="1" applyAlignment="1" applyProtection="1">
      <alignment horizontal="center" vertical="center" shrinkToFit="1"/>
      <protection hidden="1"/>
    </xf>
    <xf numFmtId="0" fontId="5" fillId="0" borderId="50" xfId="0" applyFont="1" applyBorder="1" applyProtection="1">
      <alignment vertical="center"/>
      <protection hidden="1"/>
    </xf>
    <xf numFmtId="0" fontId="5" fillId="0" borderId="50" xfId="2" applyFont="1" applyBorder="1" applyProtection="1">
      <protection hidden="1"/>
    </xf>
    <xf numFmtId="14" fontId="0" fillId="0" borderId="0" xfId="0" applyNumberFormat="1" applyProtection="1">
      <alignment vertical="center"/>
      <protection hidden="1"/>
    </xf>
    <xf numFmtId="170" fontId="5" fillId="0" borderId="0" xfId="2" applyNumberFormat="1" applyFont="1" applyProtection="1">
      <protection hidden="1"/>
    </xf>
    <xf numFmtId="0" fontId="9" fillId="0" borderId="7" xfId="2" applyFont="1" applyBorder="1" applyProtection="1">
      <protection hidden="1"/>
    </xf>
    <xf numFmtId="0" fontId="2" fillId="0" borderId="8" xfId="2" applyFont="1" applyBorder="1" applyProtection="1">
      <protection hidden="1"/>
    </xf>
    <xf numFmtId="167" fontId="12" fillId="0" borderId="0" xfId="2" applyNumberFormat="1" applyFont="1" applyProtection="1">
      <protection hidden="1"/>
    </xf>
    <xf numFmtId="0" fontId="2" fillId="0" borderId="14" xfId="2" applyFont="1" applyBorder="1" applyProtection="1">
      <protection hidden="1"/>
    </xf>
    <xf numFmtId="0" fontId="2" fillId="0" borderId="29" xfId="2" applyBorder="1" applyProtection="1">
      <protection hidden="1"/>
    </xf>
    <xf numFmtId="170" fontId="5" fillId="0" borderId="0" xfId="2" applyNumberFormat="1" applyFont="1" applyAlignment="1" applyProtection="1">
      <alignment horizontal="center"/>
      <protection hidden="1"/>
    </xf>
    <xf numFmtId="167" fontId="5" fillId="0" borderId="0" xfId="2" applyNumberFormat="1" applyFont="1" applyProtection="1">
      <protection hidden="1"/>
    </xf>
    <xf numFmtId="0" fontId="5" fillId="0" borderId="0" xfId="2" applyFont="1" applyAlignment="1" applyProtection="1">
      <alignment horizontal="right"/>
      <protection hidden="1"/>
    </xf>
    <xf numFmtId="9" fontId="5" fillId="0" borderId="0" xfId="2" applyNumberFormat="1" applyFont="1" applyAlignment="1" applyProtection="1">
      <alignment horizontal="center"/>
      <protection hidden="1"/>
    </xf>
    <xf numFmtId="0" fontId="5" fillId="0" borderId="0" xfId="2" quotePrefix="1" applyFont="1" applyAlignment="1" applyProtection="1">
      <alignment horizontal="right"/>
      <protection hidden="1"/>
    </xf>
    <xf numFmtId="0" fontId="9" fillId="0" borderId="51" xfId="2" applyFont="1" applyBorder="1" applyProtection="1">
      <protection hidden="1"/>
    </xf>
    <xf numFmtId="0" fontId="5" fillId="0" borderId="52" xfId="2" applyFont="1" applyBorder="1" applyProtection="1">
      <protection hidden="1"/>
    </xf>
    <xf numFmtId="0" fontId="5" fillId="0" borderId="0" xfId="2" applyFont="1" applyBorder="1" applyProtection="1">
      <protection hidden="1"/>
    </xf>
    <xf numFmtId="170" fontId="5" fillId="0" borderId="0" xfId="0" applyNumberFormat="1" applyFont="1" applyProtection="1">
      <alignment vertical="center"/>
      <protection hidden="1"/>
    </xf>
    <xf numFmtId="170" fontId="5" fillId="0" borderId="0" xfId="2" applyNumberFormat="1" applyFont="1" applyAlignment="1" applyProtection="1">
      <alignment horizontal="right" vertical="center"/>
      <protection hidden="1"/>
    </xf>
    <xf numFmtId="0" fontId="2" fillId="0" borderId="0" xfId="2" applyBorder="1" applyProtection="1">
      <protection locked="0"/>
    </xf>
    <xf numFmtId="170" fontId="2" fillId="0" borderId="0" xfId="2" applyNumberFormat="1" applyBorder="1" applyProtection="1">
      <protection locked="0"/>
    </xf>
    <xf numFmtId="0" fontId="22" fillId="3" borderId="17" xfId="2" applyFont="1" applyFill="1" applyBorder="1" applyAlignment="1" applyProtection="1">
      <alignment horizontal="center" vertical="center"/>
      <protection hidden="1"/>
    </xf>
    <xf numFmtId="9" fontId="5" fillId="0" borderId="0" xfId="2" applyNumberFormat="1" applyFont="1" applyAlignment="1" applyProtection="1">
      <alignment horizontal="right"/>
      <protection hidden="1"/>
    </xf>
    <xf numFmtId="165" fontId="5" fillId="0" borderId="0" xfId="2" applyNumberFormat="1" applyFont="1" applyProtection="1">
      <protection hidden="1"/>
    </xf>
    <xf numFmtId="166" fontId="7" fillId="0" borderId="0" xfId="2" applyNumberFormat="1" applyFont="1" applyProtection="1">
      <protection hidden="1"/>
    </xf>
    <xf numFmtId="0" fontId="1" fillId="0" borderId="0" xfId="2" applyFont="1" applyProtection="1">
      <protection hidden="1"/>
    </xf>
    <xf numFmtId="0" fontId="5" fillId="0" borderId="6" xfId="0" applyFont="1" applyBorder="1" applyProtection="1">
      <alignment vertical="center"/>
      <protection hidden="1"/>
    </xf>
    <xf numFmtId="0" fontId="11" fillId="0" borderId="0" xfId="0" applyFont="1" applyBorder="1" applyProtection="1">
      <alignment vertical="center"/>
      <protection hidden="1"/>
    </xf>
    <xf numFmtId="170" fontId="11" fillId="0" borderId="0" xfId="0" applyNumberFormat="1" applyFont="1" applyBorder="1" applyProtection="1">
      <alignment vertical="center"/>
      <protection hidden="1"/>
    </xf>
    <xf numFmtId="0" fontId="5" fillId="0" borderId="6" xfId="2" applyFont="1" applyBorder="1" applyProtection="1">
      <protection hidden="1"/>
    </xf>
    <xf numFmtId="0" fontId="2" fillId="0" borderId="1" xfId="2" applyFont="1" applyBorder="1" applyProtection="1">
      <protection hidden="1"/>
    </xf>
    <xf numFmtId="166" fontId="23" fillId="0" borderId="0" xfId="0" applyNumberFormat="1" applyFont="1" applyProtection="1">
      <alignment vertical="center"/>
      <protection hidden="1"/>
    </xf>
    <xf numFmtId="10" fontId="9" fillId="0" borderId="0" xfId="0" applyNumberFormat="1" applyFont="1" applyAlignment="1" applyProtection="1">
      <alignment horizontal="center" vertical="center"/>
      <protection hidden="1"/>
    </xf>
    <xf numFmtId="164" fontId="0" fillId="2" borderId="5" xfId="0" applyNumberFormat="1" applyFill="1" applyBorder="1" applyAlignment="1" applyProtection="1">
      <alignment vertical="center"/>
      <protection hidden="1"/>
    </xf>
    <xf numFmtId="164" fontId="0" fillId="2" borderId="3" xfId="0" applyNumberFormat="1" applyFill="1" applyBorder="1" applyAlignment="1" applyProtection="1">
      <alignment vertical="center"/>
      <protection hidden="1"/>
    </xf>
    <xf numFmtId="164" fontId="0" fillId="2" borderId="4" xfId="0" applyNumberFormat="1" applyFill="1" applyBorder="1" applyAlignment="1" applyProtection="1">
      <alignment vertical="center"/>
      <protection hidden="1"/>
    </xf>
    <xf numFmtId="164" fontId="0" fillId="4" borderId="22" xfId="0" applyNumberFormat="1" applyFill="1" applyBorder="1" applyAlignment="1" applyProtection="1">
      <alignment vertical="center"/>
      <protection hidden="1"/>
    </xf>
    <xf numFmtId="164" fontId="0" fillId="2" borderId="53" xfId="0" applyNumberFormat="1" applyFill="1" applyBorder="1" applyAlignment="1" applyProtection="1">
      <alignment vertical="center"/>
      <protection hidden="1"/>
    </xf>
    <xf numFmtId="16" fontId="0" fillId="0" borderId="0" xfId="0" applyNumberFormat="1" applyProtection="1">
      <alignment vertical="center"/>
      <protection hidden="1"/>
    </xf>
    <xf numFmtId="0" fontId="1" fillId="0" borderId="0" xfId="2" applyFont="1" applyAlignment="1" applyProtection="1">
      <alignment horizontal="left" vertical="center"/>
      <protection hidden="1"/>
    </xf>
    <xf numFmtId="49" fontId="8" fillId="0" borderId="0" xfId="2" applyNumberFormat="1" applyFont="1" applyAlignment="1" applyProtection="1">
      <alignment horizontal="left" vertical="center"/>
    </xf>
    <xf numFmtId="0" fontId="8" fillId="0" borderId="0" xfId="2" applyFont="1" applyAlignment="1" applyProtection="1">
      <alignment horizontal="left" indent="1"/>
      <protection locked="0"/>
    </xf>
    <xf numFmtId="0" fontId="9" fillId="0" borderId="0" xfId="2" applyFont="1" applyAlignment="1" applyProtection="1">
      <alignment horizontal="left" vertical="center" indent="1"/>
      <protection hidden="1"/>
    </xf>
    <xf numFmtId="0" fontId="2" fillId="0" borderId="0" xfId="2" applyAlignment="1" applyProtection="1">
      <alignment horizontal="center" vertical="center"/>
      <protection hidden="1"/>
    </xf>
    <xf numFmtId="0" fontId="34" fillId="0" borderId="0" xfId="2" applyFont="1" applyAlignment="1" applyProtection="1">
      <alignment horizontal="left" vertical="center"/>
      <protection hidden="1"/>
    </xf>
    <xf numFmtId="0" fontId="35" fillId="0" borderId="51" xfId="0" applyFont="1" applyBorder="1" applyAlignment="1" applyProtection="1">
      <alignment vertical="center"/>
      <protection locked="0"/>
    </xf>
    <xf numFmtId="0" fontId="0" fillId="0" borderId="11" xfId="0" applyBorder="1" applyAlignment="1" applyProtection="1">
      <alignment horizontal="left" vertical="center" indent="2"/>
      <protection hidden="1"/>
    </xf>
    <xf numFmtId="0" fontId="0" fillId="0" borderId="30" xfId="0" applyBorder="1" applyAlignment="1" applyProtection="1">
      <alignment horizontal="left" vertical="center" indent="2"/>
      <protection hidden="1"/>
    </xf>
    <xf numFmtId="0" fontId="1" fillId="0" borderId="31" xfId="0" applyFont="1" applyBorder="1" applyAlignment="1" applyProtection="1">
      <alignment horizontal="left" vertical="center" indent="2"/>
      <protection hidden="1"/>
    </xf>
    <xf numFmtId="0" fontId="9" fillId="0" borderId="3" xfId="1" applyFont="1" applyBorder="1" applyAlignment="1" applyProtection="1">
      <alignment horizontal="left" vertical="center" indent="1"/>
      <protection hidden="1"/>
    </xf>
    <xf numFmtId="0" fontId="2" fillId="0" borderId="7" xfId="1" applyFont="1" applyBorder="1" applyAlignment="1" applyProtection="1">
      <alignment horizontal="left" vertical="center" indent="1"/>
      <protection hidden="1"/>
    </xf>
    <xf numFmtId="9" fontId="5" fillId="0" borderId="7" xfId="0" applyNumberFormat="1" applyFont="1" applyBorder="1" applyAlignment="1" applyProtection="1">
      <alignment horizontal="left" vertical="center" indent="1"/>
      <protection hidden="1"/>
    </xf>
    <xf numFmtId="0" fontId="2" fillId="2" borderId="3" xfId="1" applyFill="1" applyBorder="1" applyAlignment="1" applyProtection="1">
      <alignment horizontal="left" vertical="center" indent="1"/>
      <protection hidden="1"/>
    </xf>
    <xf numFmtId="0" fontId="2" fillId="0" borderId="0" xfId="1" applyAlignment="1" applyProtection="1">
      <alignment horizontal="left" vertical="center" indent="1"/>
      <protection hidden="1"/>
    </xf>
    <xf numFmtId="0" fontId="2" fillId="0" borderId="7" xfId="1" quotePrefix="1" applyFont="1"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0" fillId="0" borderId="30" xfId="0" applyBorder="1" applyAlignment="1" applyProtection="1">
      <alignment horizontal="left" vertical="center" indent="1"/>
      <protection hidden="1"/>
    </xf>
    <xf numFmtId="0" fontId="1" fillId="0" borderId="31" xfId="0" applyFont="1" applyBorder="1" applyAlignment="1" applyProtection="1">
      <alignment horizontal="left" vertical="center" indent="1"/>
      <protection hidden="1"/>
    </xf>
    <xf numFmtId="0" fontId="4" fillId="0" borderId="11" xfId="0" applyFont="1" applyBorder="1" applyAlignment="1" applyProtection="1">
      <alignment horizontal="left" vertical="center" indent="1"/>
      <protection locked="0"/>
    </xf>
    <xf numFmtId="0" fontId="4" fillId="0" borderId="30" xfId="0" applyFont="1" applyBorder="1" applyAlignment="1" applyProtection="1">
      <alignment horizontal="left" vertical="center" indent="1"/>
      <protection locked="0"/>
    </xf>
    <xf numFmtId="0" fontId="1" fillId="0" borderId="51" xfId="0" applyFont="1" applyBorder="1" applyAlignment="1" applyProtection="1">
      <alignment horizontal="center" vertical="center"/>
      <protection hidden="1"/>
    </xf>
    <xf numFmtId="0" fontId="9" fillId="0" borderId="54" xfId="0" applyFont="1" applyBorder="1" applyAlignment="1" applyProtection="1">
      <alignment horizontal="left" vertical="center" indent="1"/>
      <protection hidden="1"/>
    </xf>
    <xf numFmtId="173" fontId="16" fillId="0" borderId="0" xfId="0" applyNumberFormat="1" applyFont="1" applyAlignment="1" applyProtection="1">
      <alignment horizontal="center" vertical="center"/>
      <protection hidden="1"/>
    </xf>
    <xf numFmtId="0" fontId="1" fillId="0" borderId="32" xfId="0" applyFont="1" applyBorder="1" applyAlignment="1" applyProtection="1">
      <alignment horizontal="left" vertical="center" wrapText="1" indent="1"/>
      <protection hidden="1"/>
    </xf>
    <xf numFmtId="0" fontId="1" fillId="0" borderId="55" xfId="0" applyFont="1" applyBorder="1" applyAlignment="1" applyProtection="1">
      <alignment horizontal="left" vertical="center" indent="1"/>
      <protection hidden="1"/>
    </xf>
    <xf numFmtId="0" fontId="9" fillId="0" borderId="37" xfId="0" applyFont="1" applyBorder="1" applyAlignment="1" applyProtection="1">
      <alignment horizontal="left" vertical="center" indent="1"/>
      <protection hidden="1"/>
    </xf>
    <xf numFmtId="0" fontId="1" fillId="0" borderId="32" xfId="0" quotePrefix="1" applyFont="1" applyBorder="1" applyAlignment="1" applyProtection="1">
      <alignment horizontal="left" vertical="center" wrapText="1" indent="1"/>
      <protection hidden="1"/>
    </xf>
    <xf numFmtId="0" fontId="1" fillId="0" borderId="37" xfId="0" applyFont="1"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9" fillId="0" borderId="3" xfId="0" applyFont="1" applyBorder="1" applyAlignment="1" applyProtection="1">
      <alignment horizontal="left" vertical="center" indent="1"/>
      <protection hidden="1"/>
    </xf>
    <xf numFmtId="0" fontId="2" fillId="0" borderId="7" xfId="2" applyFont="1" applyBorder="1" applyAlignment="1" applyProtection="1">
      <alignment horizontal="left" indent="1"/>
      <protection hidden="1"/>
    </xf>
    <xf numFmtId="0" fontId="30" fillId="3" borderId="56" xfId="2" applyFont="1" applyFill="1" applyBorder="1" applyAlignment="1" applyProtection="1">
      <alignment horizontal="left" indent="1"/>
      <protection hidden="1"/>
    </xf>
    <xf numFmtId="0" fontId="1" fillId="0" borderId="0" xfId="2" applyFont="1" applyFill="1" applyAlignment="1" applyProtection="1">
      <alignment horizontal="left" vertical="center" indent="1"/>
      <protection hidden="1"/>
    </xf>
    <xf numFmtId="0" fontId="9" fillId="0" borderId="3" xfId="2" applyFont="1" applyBorder="1" applyAlignment="1" applyProtection="1">
      <alignment horizontal="left" vertical="center" indent="1"/>
      <protection hidden="1"/>
    </xf>
    <xf numFmtId="0" fontId="2" fillId="0" borderId="3" xfId="2" applyFont="1" applyBorder="1" applyAlignment="1" applyProtection="1">
      <alignment horizontal="left" vertical="center" indent="1"/>
      <protection hidden="1"/>
    </xf>
    <xf numFmtId="0" fontId="9" fillId="0" borderId="3" xfId="2" applyFont="1" applyFill="1" applyBorder="1" applyAlignment="1" applyProtection="1">
      <alignment horizontal="left" vertical="center" indent="1"/>
      <protection hidden="1"/>
    </xf>
    <xf numFmtId="0" fontId="5" fillId="0" borderId="0" xfId="2" applyFont="1" applyAlignment="1" applyProtection="1">
      <alignment horizontal="left" vertical="center" indent="1"/>
      <protection hidden="1"/>
    </xf>
    <xf numFmtId="0" fontId="2" fillId="0" borderId="29" xfId="2" applyFont="1" applyBorder="1" applyAlignment="1" applyProtection="1">
      <alignment horizontal="left" vertical="center" indent="1"/>
      <protection hidden="1"/>
    </xf>
    <xf numFmtId="0" fontId="2" fillId="0" borderId="22" xfId="2" quotePrefix="1" applyFont="1" applyBorder="1" applyAlignment="1" applyProtection="1">
      <alignment horizontal="left" vertical="center" indent="1"/>
      <protection hidden="1"/>
    </xf>
    <xf numFmtId="0" fontId="2" fillId="0" borderId="22" xfId="2" applyFont="1" applyBorder="1" applyAlignment="1" applyProtection="1">
      <alignment horizontal="left" vertical="center" indent="1"/>
      <protection hidden="1"/>
    </xf>
    <xf numFmtId="0" fontId="9" fillId="0" borderId="57" xfId="2" applyFont="1" applyBorder="1" applyAlignment="1" applyProtection="1">
      <alignment horizontal="left" vertical="center" indent="1"/>
      <protection hidden="1"/>
    </xf>
    <xf numFmtId="0" fontId="5" fillId="0" borderId="29" xfId="2" applyFont="1" applyBorder="1" applyAlignment="1" applyProtection="1">
      <alignment horizontal="left" vertical="center" indent="1"/>
      <protection hidden="1"/>
    </xf>
    <xf numFmtId="0" fontId="5" fillId="0" borderId="22" xfId="2" applyFont="1" applyBorder="1" applyAlignment="1" applyProtection="1">
      <alignment horizontal="left" vertical="center" indent="1"/>
      <protection hidden="1"/>
    </xf>
    <xf numFmtId="0" fontId="4" fillId="0" borderId="22" xfId="2" applyFont="1" applyBorder="1" applyAlignment="1" applyProtection="1">
      <alignment horizontal="left" vertical="center" indent="1"/>
      <protection locked="0"/>
    </xf>
    <xf numFmtId="0" fontId="1" fillId="0" borderId="57" xfId="2" applyFont="1" applyFill="1" applyBorder="1" applyAlignment="1" applyProtection="1">
      <alignment horizontal="left" vertical="center" indent="1"/>
      <protection hidden="1"/>
    </xf>
    <xf numFmtId="0" fontId="18" fillId="0" borderId="3" xfId="2" applyFont="1" applyBorder="1" applyAlignment="1" applyProtection="1">
      <alignment horizontal="left" vertical="center" indent="1"/>
      <protection hidden="1"/>
    </xf>
    <xf numFmtId="0" fontId="1" fillId="0" borderId="57" xfId="2" applyFont="1" applyBorder="1" applyAlignment="1" applyProtection="1">
      <alignment horizontal="left" vertical="center" indent="1"/>
      <protection hidden="1"/>
    </xf>
    <xf numFmtId="0" fontId="9" fillId="0" borderId="7" xfId="1" applyFont="1" applyBorder="1" applyAlignment="1" applyProtection="1">
      <alignment horizontal="left" vertical="center" indent="1"/>
      <protection hidden="1"/>
    </xf>
    <xf numFmtId="168" fontId="36" fillId="0" borderId="7" xfId="1" applyNumberFormat="1" applyFont="1" applyBorder="1" applyAlignment="1" applyProtection="1">
      <alignment horizontal="center" vertical="center"/>
      <protection locked="0"/>
    </xf>
    <xf numFmtId="9" fontId="8" fillId="0" borderId="9" xfId="0" applyNumberFormat="1" applyFont="1" applyBorder="1" applyAlignment="1" applyProtection="1">
      <alignment horizontal="center" vertical="center"/>
      <protection locked="0"/>
    </xf>
    <xf numFmtId="168" fontId="2" fillId="0" borderId="7" xfId="1" applyNumberFormat="1"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9" fontId="2" fillId="0" borderId="7" xfId="0" applyNumberFormat="1" applyFont="1" applyBorder="1" applyAlignment="1" applyProtection="1">
      <alignment horizontal="left" vertical="center" indent="1"/>
      <protection hidden="1"/>
    </xf>
    <xf numFmtId="0" fontId="38" fillId="0" borderId="0" xfId="0" applyFont="1" applyAlignment="1" applyProtection="1">
      <alignment horizontal="center"/>
      <protection hidden="1"/>
    </xf>
    <xf numFmtId="0" fontId="12" fillId="0" borderId="0" xfId="0" applyFont="1" applyProtection="1">
      <alignment vertical="center"/>
      <protection hidden="1"/>
    </xf>
    <xf numFmtId="9" fontId="4" fillId="0" borderId="7" xfId="2" applyNumberFormat="1" applyFont="1" applyFill="1" applyBorder="1" applyAlignment="1" applyProtection="1">
      <alignment horizontal="right"/>
      <protection locked="0"/>
    </xf>
    <xf numFmtId="166" fontId="4" fillId="0" borderId="7" xfId="2" applyNumberFormat="1" applyFont="1" applyFill="1" applyBorder="1" applyProtection="1">
      <protection locked="0"/>
    </xf>
    <xf numFmtId="166" fontId="39" fillId="0" borderId="0" xfId="2" applyNumberFormat="1" applyFont="1" applyProtection="1">
      <protection hidden="1"/>
    </xf>
    <xf numFmtId="0" fontId="37" fillId="0" borderId="0" xfId="2" applyFont="1" applyProtection="1">
      <protection hidden="1"/>
    </xf>
    <xf numFmtId="166" fontId="37" fillId="0" borderId="0" xfId="2" applyNumberFormat="1" applyFont="1" applyProtection="1">
      <protection hidden="1"/>
    </xf>
    <xf numFmtId="0" fontId="2" fillId="0" borderId="45" xfId="2" applyBorder="1" applyAlignment="1" applyProtection="1">
      <alignment horizontal="center"/>
      <protection hidden="1"/>
    </xf>
    <xf numFmtId="0" fontId="2" fillId="0" borderId="0" xfId="2" applyFont="1" applyAlignment="1" applyProtection="1">
      <alignment horizontal="left"/>
      <protection hidden="1"/>
    </xf>
    <xf numFmtId="0" fontId="2" fillId="0" borderId="0" xfId="0" applyFont="1" applyAlignment="1">
      <alignment horizontal="left"/>
    </xf>
    <xf numFmtId="0" fontId="5" fillId="0" borderId="7" xfId="2" applyFont="1" applyBorder="1" applyAlignment="1" applyProtection="1">
      <alignment horizontal="right" vertical="center"/>
      <protection hidden="1"/>
    </xf>
    <xf numFmtId="0" fontId="0" fillId="0" borderId="7" xfId="0" applyBorder="1" applyAlignment="1" applyProtection="1">
      <alignment vertical="center"/>
      <protection hidden="1"/>
    </xf>
    <xf numFmtId="0" fontId="2" fillId="0" borderId="7" xfId="2" applyFont="1" applyBorder="1" applyAlignment="1" applyProtection="1">
      <alignment horizontal="right"/>
      <protection hidden="1"/>
    </xf>
    <xf numFmtId="0" fontId="0" fillId="0" borderId="7" xfId="0" applyBorder="1" applyAlignment="1" applyProtection="1">
      <alignment horizontal="right"/>
      <protection hidden="1"/>
    </xf>
    <xf numFmtId="0" fontId="19" fillId="0" borderId="3" xfId="2" applyFont="1" applyBorder="1" applyAlignment="1" applyProtection="1">
      <alignment horizontal="right" shrinkToFit="1"/>
      <protection hidden="1"/>
    </xf>
    <xf numFmtId="0" fontId="0" fillId="0" borderId="6" xfId="0" applyBorder="1" applyAlignment="1" applyProtection="1">
      <alignment vertical="center"/>
      <protection hidden="1"/>
    </xf>
    <xf numFmtId="0" fontId="2" fillId="0" borderId="7" xfId="2" applyFont="1" applyBorder="1" applyAlignment="1" applyProtection="1">
      <alignment horizontal="right" vertical="center"/>
      <protection hidden="1"/>
    </xf>
    <xf numFmtId="0" fontId="0" fillId="0" borderId="7" xfId="0" applyBorder="1" applyAlignment="1" applyProtection="1">
      <alignment horizontal="right" vertical="center"/>
      <protection hidden="1"/>
    </xf>
    <xf numFmtId="0" fontId="1" fillId="0" borderId="0" xfId="0" applyFont="1" applyAlignment="1" applyProtection="1">
      <alignment vertical="center"/>
      <protection hidden="1"/>
    </xf>
    <xf numFmtId="0" fontId="0" fillId="0" borderId="0" xfId="0" applyAlignment="1">
      <alignment vertical="center"/>
    </xf>
    <xf numFmtId="0" fontId="1" fillId="0" borderId="0" xfId="2" applyFont="1" applyAlignment="1" applyProtection="1">
      <alignment horizontal="right" vertical="center"/>
      <protection hidden="1"/>
    </xf>
    <xf numFmtId="0" fontId="0" fillId="0" borderId="0" xfId="0" applyAlignment="1">
      <alignment horizontal="right" vertical="center"/>
    </xf>
    <xf numFmtId="10" fontId="9" fillId="0" borderId="0" xfId="0" applyNumberFormat="1" applyFont="1" applyAlignment="1" applyProtection="1">
      <alignment horizontal="right" vertical="center"/>
      <protection hidden="1"/>
    </xf>
    <xf numFmtId="0" fontId="0" fillId="0" borderId="0" xfId="0" applyAlignment="1" applyProtection="1">
      <alignment horizontal="right" vertical="center"/>
      <protection hidden="1"/>
    </xf>
    <xf numFmtId="0" fontId="9" fillId="0" borderId="0" xfId="0" applyFont="1" applyFill="1" applyBorder="1" applyAlignment="1" applyProtection="1">
      <alignment vertical="center"/>
      <protection hidden="1"/>
    </xf>
    <xf numFmtId="0" fontId="0" fillId="0" borderId="0" xfId="0" applyAlignment="1" applyProtection="1">
      <alignment vertical="center"/>
      <protection hidden="1"/>
    </xf>
    <xf numFmtId="0" fontId="31" fillId="0" borderId="30" xfId="0" applyFont="1" applyBorder="1" applyAlignment="1" applyProtection="1">
      <alignment horizontal="left" vertical="center" indent="1"/>
      <protection hidden="1"/>
    </xf>
    <xf numFmtId="0" fontId="32" fillId="0" borderId="58" xfId="0" applyFont="1" applyBorder="1" applyAlignment="1">
      <alignment horizontal="left" vertical="center" indent="1"/>
    </xf>
    <xf numFmtId="0" fontId="0" fillId="0" borderId="43" xfId="0" applyBorder="1" applyAlignment="1" applyProtection="1">
      <alignment horizontal="center" vertical="center" wrapText="1"/>
      <protection hidden="1"/>
    </xf>
    <xf numFmtId="0" fontId="0" fillId="0" borderId="60" xfId="0" applyBorder="1" applyAlignment="1">
      <alignment horizontal="center" vertical="center" wrapText="1"/>
    </xf>
    <xf numFmtId="0" fontId="0" fillId="0" borderId="8" xfId="0" applyBorder="1" applyAlignment="1" applyProtection="1">
      <alignment horizontal="center" vertical="center" wrapText="1"/>
      <protection hidden="1"/>
    </xf>
    <xf numFmtId="0" fontId="0" fillId="0" borderId="59" xfId="0" applyBorder="1" applyAlignment="1">
      <alignment horizontal="center" vertical="center" wrapText="1"/>
    </xf>
    <xf numFmtId="0" fontId="33" fillId="0" borderId="30" xfId="0" applyFont="1" applyBorder="1" applyAlignment="1" applyProtection="1">
      <alignment horizontal="left" vertical="center" indent="1"/>
      <protection hidden="1"/>
    </xf>
    <xf numFmtId="0" fontId="33" fillId="0" borderId="58" xfId="0" applyFont="1" applyBorder="1" applyAlignment="1">
      <alignment horizontal="left" vertical="center" indent="1"/>
    </xf>
    <xf numFmtId="0" fontId="32" fillId="0" borderId="0" xfId="0" applyFont="1" applyBorder="1" applyAlignment="1">
      <alignment horizontal="left" vertical="center" indent="1"/>
    </xf>
    <xf numFmtId="0" fontId="0" fillId="0" borderId="63" xfId="0"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0" fillId="0" borderId="62" xfId="0" applyBorder="1" applyAlignment="1">
      <alignment horizontal="center" vertical="center" wrapText="1"/>
    </xf>
  </cellXfs>
  <cellStyles count="3">
    <cellStyle name="Normal" xfId="0" builtinId="0"/>
    <cellStyle name="Normal_AR Calc" xfId="1"/>
    <cellStyle name="Normal_Tax Calc (G)" xfId="2"/>
  </cellStyles>
  <dxfs count="10">
    <dxf>
      <fill>
        <patternFill>
          <bgColor indexed="10"/>
        </patternFill>
      </fill>
    </dxf>
    <dxf>
      <fill>
        <patternFill>
          <bgColor indexed="10"/>
        </patternFill>
      </fill>
    </dxf>
    <dxf>
      <font>
        <color theme="0"/>
      </font>
    </dxf>
    <dxf>
      <font>
        <b/>
        <i val="0"/>
        <color theme="0"/>
      </font>
      <fill>
        <patternFill>
          <bgColor rgb="FFFF0000"/>
        </patternFill>
      </fill>
    </dxf>
    <dxf>
      <font>
        <condense val="0"/>
        <extend val="0"/>
        <color indexed="10"/>
      </font>
    </dxf>
    <dxf>
      <fill>
        <patternFill>
          <bgColor indexed="10"/>
        </patternFill>
      </fill>
    </dxf>
    <dxf>
      <font>
        <color theme="0"/>
      </font>
    </dxf>
    <dxf>
      <font>
        <b/>
        <i val="0"/>
        <color theme="0"/>
      </font>
      <fill>
        <patternFill>
          <bgColor rgb="FFFF0000"/>
        </patternFill>
      </fill>
    </dxf>
    <dxf>
      <font>
        <condense val="0"/>
        <extend val="0"/>
        <color indexed="10"/>
      </font>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95250</xdr:colOff>
      <xdr:row>32</xdr:row>
      <xdr:rowOff>114300</xdr:rowOff>
    </xdr:from>
    <xdr:to>
      <xdr:col>10</xdr:col>
      <xdr:colOff>47625</xdr:colOff>
      <xdr:row>49</xdr:row>
      <xdr:rowOff>0</xdr:rowOff>
    </xdr:to>
    <xdr:sp macro="" textlink="">
      <xdr:nvSpPr>
        <xdr:cNvPr id="1025" name="Text Box 1"/>
        <xdr:cNvSpPr txBox="1">
          <a:spLocks noChangeArrowheads="1"/>
        </xdr:cNvSpPr>
      </xdr:nvSpPr>
      <xdr:spPr bwMode="auto">
        <a:xfrm>
          <a:off x="7153275" y="5429250"/>
          <a:ext cx="2324100" cy="2667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1000" b="0" i="0" strike="noStrike">
              <a:solidFill>
                <a:srgbClr val="FF0000"/>
              </a:solidFill>
              <a:latin typeface="Arial"/>
              <a:cs typeface="Arial"/>
            </a:rPr>
            <a:t>This sheet shows an estimate of your likely annual income, based on your income to date.  It takes the figures shown on the Tax Calc sheet and increases them to a 12 month figure based on the number of months already passed in the tax year, if a Yes is entered in the Predict box against the income type.  The Tax Paid figure will also automatically be increased to a 12 month figure.</a:t>
          </a:r>
        </a:p>
        <a:p>
          <a:pPr algn="l" rtl="0">
            <a:defRPr sz="1000"/>
          </a:pPr>
          <a:endParaRPr lang="en-GB" sz="1000" b="0" i="0" strike="noStrike">
            <a:solidFill>
              <a:srgbClr val="FF0000"/>
            </a:solidFill>
            <a:latin typeface="Arial"/>
            <a:cs typeface="Arial"/>
          </a:endParaRPr>
        </a:p>
        <a:p>
          <a:pPr algn="l" rtl="0">
            <a:defRPr sz="1000"/>
          </a:pPr>
          <a:r>
            <a:rPr lang="en-GB" sz="1000" b="0" i="0" strike="noStrike">
              <a:solidFill>
                <a:srgbClr val="FF0000"/>
              </a:solidFill>
              <a:latin typeface="Arial"/>
              <a:cs typeface="Arial"/>
            </a:rPr>
            <a:t>It can understate the amounts when part way through a month as not all the amounts for the current month may have been entered.</a:t>
          </a:r>
        </a:p>
      </xdr:txBody>
    </xdr:sp>
    <xdr:clientData/>
  </xdr:twoCellAnchor>
  <xdr:twoCellAnchor>
    <xdr:from>
      <xdr:col>8</xdr:col>
      <xdr:colOff>0</xdr:colOff>
      <xdr:row>7</xdr:row>
      <xdr:rowOff>114300</xdr:rowOff>
    </xdr:from>
    <xdr:to>
      <xdr:col>10</xdr:col>
      <xdr:colOff>333375</xdr:colOff>
      <xdr:row>11</xdr:row>
      <xdr:rowOff>104775</xdr:rowOff>
    </xdr:to>
    <xdr:sp macro="" textlink="">
      <xdr:nvSpPr>
        <xdr:cNvPr id="1043" name="Text Box 19"/>
        <xdr:cNvSpPr txBox="1">
          <a:spLocks noChangeArrowheads="1"/>
        </xdr:cNvSpPr>
      </xdr:nvSpPr>
      <xdr:spPr bwMode="auto">
        <a:xfrm>
          <a:off x="7058025" y="1323975"/>
          <a:ext cx="2705100" cy="657225"/>
        </a:xfrm>
        <a:prstGeom prst="rect">
          <a:avLst/>
        </a:prstGeom>
        <a:solidFill>
          <a:srgbClr val="FFFFFF"/>
        </a:solidFill>
        <a:ln w="15875">
          <a:solidFill>
            <a:srgbClr val="FF0000"/>
          </a:solidFill>
          <a:miter lim="800000"/>
          <a:headEnd/>
          <a:tailEnd/>
        </a:ln>
      </xdr:spPr>
      <xdr:txBody>
        <a:bodyPr vertOverflow="clip" wrap="square" lIns="72000" tIns="72000" rIns="54000" bIns="54000" anchor="t" upright="1"/>
        <a:lstStyle/>
        <a:p>
          <a:pPr algn="l" rtl="0">
            <a:defRPr sz="1000"/>
          </a:pPr>
          <a:r>
            <a:rPr lang="en-GB" sz="1000" b="0" i="0" strike="noStrike">
              <a:solidFill>
                <a:srgbClr val="FF0000"/>
              </a:solidFill>
              <a:latin typeface="Arial"/>
              <a:cs typeface="Arial"/>
            </a:rPr>
            <a:t>This sheet will show the same figures as the Tax Calc sheet if the "Tax Year Ending" is not the current tax year.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18</xdr:row>
      <xdr:rowOff>123825</xdr:rowOff>
    </xdr:from>
    <xdr:to>
      <xdr:col>8</xdr:col>
      <xdr:colOff>1152525</xdr:colOff>
      <xdr:row>34</xdr:row>
      <xdr:rowOff>114300</xdr:rowOff>
    </xdr:to>
    <xdr:sp macro="" textlink="">
      <xdr:nvSpPr>
        <xdr:cNvPr id="6151" name="Text Box 7"/>
        <xdr:cNvSpPr txBox="1">
          <a:spLocks noChangeArrowheads="1"/>
        </xdr:cNvSpPr>
      </xdr:nvSpPr>
      <xdr:spPr bwMode="auto">
        <a:xfrm>
          <a:off x="7762875" y="3295650"/>
          <a:ext cx="1628775" cy="2647950"/>
        </a:xfrm>
        <a:prstGeom prst="rect">
          <a:avLst/>
        </a:prstGeom>
        <a:solidFill>
          <a:srgbClr val="FFFFFF"/>
        </a:solidFill>
        <a:ln w="9525">
          <a:solidFill>
            <a:srgbClr val="FF0000"/>
          </a:solidFill>
          <a:miter lim="800000"/>
          <a:headEnd/>
          <a:tailEnd/>
        </a:ln>
      </xdr:spPr>
      <xdr:txBody>
        <a:bodyPr vertOverflow="clip" wrap="square" lIns="72000" tIns="46800" rIns="72000" bIns="46800" anchor="t" upright="1"/>
        <a:lstStyle/>
        <a:p>
          <a:pPr algn="l" rtl="0">
            <a:defRPr sz="1000"/>
          </a:pPr>
          <a:r>
            <a:rPr lang="en-GB" sz="1000" b="0" i="0" strike="noStrike">
              <a:solidFill>
                <a:srgbClr val="000000"/>
              </a:solidFill>
              <a:latin typeface="Arial"/>
              <a:cs typeface="Arial"/>
            </a:rPr>
            <a:t>Pension are complex and there are a number of rules governing how much of your income you can contribute.  You are strongly advised to check that your contributions are within the rules.  Some types of pension allow you to use income from all sources, while others only allow earnt income.  Tax Master cannot check whether your payments are within the rules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628650</xdr:colOff>
      <xdr:row>72</xdr:row>
      <xdr:rowOff>142875</xdr:rowOff>
    </xdr:to>
    <xdr:sp macro="" textlink="">
      <xdr:nvSpPr>
        <xdr:cNvPr id="3073" name="Text Box 1"/>
        <xdr:cNvSpPr txBox="1">
          <a:spLocks noChangeArrowheads="1"/>
        </xdr:cNvSpPr>
      </xdr:nvSpPr>
      <xdr:spPr bwMode="auto">
        <a:xfrm>
          <a:off x="0" y="0"/>
          <a:ext cx="6705600" cy="11801475"/>
        </a:xfrm>
        <a:prstGeom prst="rect">
          <a:avLst/>
        </a:prstGeom>
        <a:solidFill>
          <a:srgbClr val="FFFFFF"/>
        </a:solidFill>
        <a:ln w="9525">
          <a:solidFill>
            <a:srgbClr val="000000"/>
          </a:solidFill>
          <a:miter lim="800000"/>
          <a:headEnd/>
          <a:tailEnd/>
        </a:ln>
      </xdr:spPr>
      <xdr:txBody>
        <a:bodyPr vertOverflow="clip" wrap="square" lIns="144000" tIns="118800" rIns="126000" bIns="118800" anchor="t" upright="1"/>
        <a:lstStyle/>
        <a:p>
          <a:pPr algn="l" rtl="0">
            <a:defRPr sz="1000"/>
          </a:pPr>
          <a:r>
            <a:rPr lang="en-GB" sz="1000" b="1" i="0" u="none" strike="noStrike" baseline="0">
              <a:solidFill>
                <a:srgbClr val="000000"/>
              </a:solidFill>
              <a:latin typeface="Arial"/>
              <a:cs typeface="Arial"/>
            </a:rPr>
            <a:t>Welcome to Tax Master                                              </a:t>
          </a:r>
          <a:r>
            <a:rPr lang="en-GB" sz="1000" b="0" i="0" u="none" strike="noStrike" baseline="0">
              <a:solidFill>
                <a:srgbClr val="000000"/>
              </a:solidFill>
              <a:latin typeface="Arial"/>
              <a:cs typeface="Arial"/>
            </a:rPr>
            <a:t>                                                                       </a:t>
          </a:r>
          <a:r>
            <a:rPr lang="en-GB" sz="1000" b="0" i="0" u="none" strike="noStrike" baseline="0">
              <a:solidFill>
                <a:srgbClr val="339933"/>
              </a:solidFill>
              <a:latin typeface="Arial"/>
              <a:cs typeface="Arial"/>
            </a:rPr>
            <a:t> v08-2</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FF0000"/>
              </a:solidFill>
              <a:latin typeface="Arial"/>
              <a:cs typeface="Arial"/>
            </a:rPr>
            <a:t>This spreadsheet is provided as is.  The author accepts no responsibility, liability or consequential loss arising from its use.  At the end of the day it is down to you to ensure that you meet the requirements set by the HM Revenue &amp; Customs.  The spreadsheet is protected so that formulas cannot be inadvertently overwritten.  You will only be able to select those cells that you can enter data in.</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spreadsheet consists of nine sheets.  Tax Calc, Tax Predictor, PAYE Income, Allowances, Self Employ. Income, Unearned Income, Misc, Tax Bands and Notes.  As a general rule you can change all entries in blue (and on the Tax Predictor sheet in red).  You cannot change entries in black.  Some boxes have two Aprils to allow for the tax year including the first few days of April in the closing year.  The intention is that you enter your incomes and expenditures as you receive and incur them during the year.</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Tax Calc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On this sheet you enter your name, the year the tax year ends (i.e. for tax year 06/07 you would enter 2007), your age, age of your spouse, indicate whether a Married Allowance is payable and any other Allowances or Benefits.  You also enter the amount of tax unpaid from previous years or any payments in advance.  If you enter figures as you progress through the year, this sheet will not accurately reflect you tax position till the end of the year when all figures have been entered.</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Tax Predictor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sheet allows you to try and predict your likely tax position at the end of the current tax year based on the figures entered to date.  Please see the additional notes on this sheet.  It uses </a:t>
          </a:r>
          <a:r>
            <a:rPr lang="en-GB" sz="1000" b="1" i="0" u="none" strike="noStrike" baseline="0">
              <a:solidFill>
                <a:srgbClr val="000000"/>
              </a:solidFill>
              <a:latin typeface="Arial"/>
              <a:cs typeface="Arial"/>
            </a:rPr>
            <a:t>today's</a:t>
          </a:r>
          <a:r>
            <a:rPr lang="en-GB" sz="1000" b="0" i="0" u="none" strike="noStrike" baseline="0">
              <a:solidFill>
                <a:srgbClr val="000000"/>
              </a:solidFill>
              <a:latin typeface="Arial"/>
              <a:cs typeface="Arial"/>
            </a:rPr>
            <a:t> date.  </a:t>
          </a:r>
          <a:r>
            <a:rPr lang="en-GB" sz="1000" b="1" i="0" u="none" strike="noStrike" baseline="0">
              <a:solidFill>
                <a:srgbClr val="000000"/>
              </a:solidFill>
              <a:latin typeface="Arial"/>
              <a:cs typeface="Arial"/>
            </a:rPr>
            <a:t>Once the current tax year is over this sheet will show the same figures as the Tax Calc sheet.</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PAYE Income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On this sheet you enter any income taxed through the PAYE system, both salary, pensions or state benefits.  You enter both the gross salary and the tax paid.  If you receive taxable income without paying any tax just enter the income figure with a tax figure of zero.</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Allowance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On this sheet you enter any gift aid donations that you have made, and indicate whether the donation was a one off.  Also you can enter any allowable payments that you have made towards a personal pension.  Make sure that you use the correct box - see comments.</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Self Employ. Income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You will only need to use this sheet if you are self employed and earn income or if you have some miscellaneous income from another source (i.e. Tips).  You enter any self employment  income and expenses in the appropriate boxes.  There is also any additional box to cater for any other miscellaneous income.</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Unearned Income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On this sheet you enter any money received as a result of interest and dividend payments.  There are boxes to enter share dividends, share dividends paid as script issues, interest taxed at source, gross interest and bank accounts interest.  The boxes allow for dividends and taxed and gross interest to be paid twice a year and bank account interest to be paid monthly.  Enter the income received in all cases and the spreadsheet will calculate the appropriate tax paid, if applicable.</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Misc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This sheet allows you to easily record and sum any other monthly interest payments you receive so that you can transfer the totals to the Unearned Income Sheet.  You can select the interest rates you wish to use from a drop down list (see Tax Band sheet). </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Tax Bands Sheet</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On this sheet you set the tax rates, tax band thresholds and Personal and Married Allowances.  You can only have three tax bands.  You also set the following:</a:t>
          </a:r>
        </a:p>
        <a:p>
          <a:pPr algn="l" rtl="0">
            <a:defRPr sz="1000"/>
          </a:pPr>
          <a:r>
            <a:rPr lang="en-GB" sz="1000" b="0" i="0" u="none" strike="noStrike" baseline="0">
              <a:solidFill>
                <a:srgbClr val="000000"/>
              </a:solidFill>
              <a:latin typeface="Arial"/>
              <a:cs typeface="Arial"/>
            </a:rPr>
            <a:t>Charity Donation Tax Rate - the % rate which can be reclaimed against any charity donations.</a:t>
          </a:r>
        </a:p>
        <a:p>
          <a:pPr algn="l" rtl="0">
            <a:defRPr sz="1000"/>
          </a:pPr>
          <a:r>
            <a:rPr lang="en-GB" sz="1000" b="0" i="0" u="none" strike="noStrike" baseline="0">
              <a:solidFill>
                <a:srgbClr val="000000"/>
              </a:solidFill>
              <a:latin typeface="Arial"/>
              <a:cs typeface="Arial"/>
            </a:rPr>
            <a:t>Dividend Income Base Tax Rate - the % rate at which tax is assumed to have been paid against any dividends received.</a:t>
          </a:r>
        </a:p>
        <a:p>
          <a:pPr algn="l" rtl="0">
            <a:defRPr sz="1000"/>
          </a:pPr>
          <a:r>
            <a:rPr lang="en-GB" sz="1000" b="0" i="0" u="none" strike="noStrike" baseline="0">
              <a:solidFill>
                <a:srgbClr val="000000"/>
              </a:solidFill>
              <a:latin typeface="Arial"/>
              <a:cs typeface="Arial"/>
            </a:rPr>
            <a:t>Dividend Income Higher Tax Rate - the % higher rate for dividend income.</a:t>
          </a:r>
        </a:p>
        <a:p>
          <a:pPr algn="l" rtl="0">
            <a:defRPr sz="1000"/>
          </a:pPr>
          <a:r>
            <a:rPr lang="en-GB" sz="1000" b="0" i="0" u="none" strike="noStrike" baseline="0">
              <a:solidFill>
                <a:srgbClr val="000000"/>
              </a:solidFill>
              <a:latin typeface="Arial"/>
              <a:cs typeface="Arial"/>
            </a:rPr>
            <a:t>Interest Income Lower Rate Amount - this is the maxium gross interest income that can be taxed at the Interest Income Lower Tax Rate.  If your gross interest income is greater than this figure then </a:t>
          </a:r>
          <a:r>
            <a:rPr lang="en-GB" sz="1000" b="1" i="0" u="none" strike="noStrike" baseline="0">
              <a:solidFill>
                <a:srgbClr val="000000"/>
              </a:solidFill>
              <a:latin typeface="Arial"/>
              <a:cs typeface="Arial"/>
            </a:rPr>
            <a:t>all</a:t>
          </a:r>
          <a:r>
            <a:rPr lang="en-GB" sz="1000" b="0" i="0" u="none" strike="noStrike" baseline="0">
              <a:solidFill>
                <a:srgbClr val="000000"/>
              </a:solidFill>
              <a:latin typeface="Arial"/>
              <a:cs typeface="Arial"/>
            </a:rPr>
            <a:t> you interest income will be taxed at Interest Income Base Tax Rate.</a:t>
          </a:r>
        </a:p>
        <a:p>
          <a:pPr algn="l" rtl="0">
            <a:defRPr sz="1000"/>
          </a:pPr>
          <a:r>
            <a:rPr lang="en-GB" sz="1000" b="0" i="0" u="none" strike="noStrike" baseline="0">
              <a:solidFill>
                <a:srgbClr val="000000"/>
              </a:solidFill>
              <a:latin typeface="Arial"/>
              <a:cs typeface="Arial"/>
            </a:rPr>
            <a:t>Interest Income Lower Tax Rate - the % rate at which interest income below or equal to the Interest Income Lower Rate Amount will be charged.</a:t>
          </a:r>
        </a:p>
        <a:p>
          <a:pPr algn="l" rtl="0">
            <a:defRPr sz="1000"/>
          </a:pPr>
          <a:r>
            <a:rPr lang="en-GB" sz="1000" b="0" i="0" u="none" strike="noStrike" baseline="0">
              <a:solidFill>
                <a:srgbClr val="000000"/>
              </a:solidFill>
              <a:latin typeface="Arial"/>
              <a:cs typeface="Arial"/>
            </a:rPr>
            <a:t>Interest Income Base Tax Rate - the % rate at which tax is assumed to have been paid against any interest received.</a:t>
          </a:r>
        </a:p>
        <a:p>
          <a:pPr algn="l" rtl="0">
            <a:defRPr sz="1000"/>
          </a:pPr>
          <a:r>
            <a:rPr lang="en-GB" sz="1000" b="0" i="0" u="none" strike="noStrike" baseline="0">
              <a:solidFill>
                <a:srgbClr val="000000"/>
              </a:solidFill>
              <a:latin typeface="Arial"/>
              <a:cs typeface="Arial"/>
            </a:rPr>
            <a:t>Interest Income Higher Tax Rate - the % higher rate for interest income.</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You can also set up to four interest rates that you wish to use on the Misc sheet.  You cannot change the 0% value.</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Misc</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While the sheets have been created with a specific purpose in mind, you don't have to stick to it.  The main aim is to get all your income, allowances, benefits and tax paid entered somewhere.  Play around with it and see what works for you.  In most cases the spreadsheet rounds up or down to the nearest 2nd decimal place.  This can give rises to slight differences ( a few pence) in the tax calculation if a different basis of rounding is used.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 2010 - R G Rolfe</a:t>
          </a:r>
        </a:p>
        <a:p>
          <a:pPr algn="l" rtl="0">
            <a:defRPr sz="1000"/>
          </a:pPr>
          <a:endParaRPr lang="en-GB" sz="1000" b="0" i="0" u="none" strike="noStrike" baseline="0">
            <a:solidFill>
              <a:srgbClr val="000000"/>
            </a:solidFill>
            <a:latin typeface="Arial"/>
            <a:cs typeface="Arial"/>
          </a:endParaRPr>
        </a:p>
      </xdr:txBody>
    </xdr:sp>
    <xdr:clientData/>
  </xdr:twoCellAnchor>
  <xdr:twoCellAnchor editAs="oneCell">
    <xdr:from>
      <xdr:col>6</xdr:col>
      <xdr:colOff>266700</xdr:colOff>
      <xdr:row>10</xdr:row>
      <xdr:rowOff>114300</xdr:rowOff>
    </xdr:from>
    <xdr:to>
      <xdr:col>6</xdr:col>
      <xdr:colOff>342900</xdr:colOff>
      <xdr:row>11</xdr:row>
      <xdr:rowOff>152400</xdr:rowOff>
    </xdr:to>
    <xdr:sp macro="" textlink="">
      <xdr:nvSpPr>
        <xdr:cNvPr id="8194" name="Text Box 2"/>
        <xdr:cNvSpPr txBox="1">
          <a:spLocks noChangeArrowheads="1"/>
        </xdr:cNvSpPr>
      </xdr:nvSpPr>
      <xdr:spPr bwMode="auto">
        <a:xfrm>
          <a:off x="3905250" y="173355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54"/>
  <sheetViews>
    <sheetView showGridLines="0" showRowColHeaders="0" tabSelected="1" workbookViewId="0">
      <selection activeCell="F1" sqref="F1"/>
    </sheetView>
  </sheetViews>
  <sheetFormatPr defaultRowHeight="12.75"/>
  <cols>
    <col min="1" max="1" width="30.140625" style="1" customWidth="1"/>
    <col min="2" max="2" width="7.5703125" style="1" customWidth="1"/>
    <col min="3" max="4" width="12.7109375" style="1" customWidth="1"/>
    <col min="5" max="5" width="2.85546875" style="1" customWidth="1"/>
    <col min="6" max="6" width="21.7109375" style="1" customWidth="1"/>
    <col min="7" max="7" width="15.85546875" style="1" customWidth="1"/>
    <col min="8" max="8" width="2.28515625" style="1" customWidth="1"/>
    <col min="9" max="9" width="19.7109375" style="1" customWidth="1"/>
    <col min="10" max="10" width="15.85546875" style="1" customWidth="1"/>
    <col min="11" max="11" width="12.7109375" style="1" customWidth="1"/>
    <col min="12" max="13" width="13.42578125" style="1" customWidth="1"/>
    <col min="14" max="16384" width="9.140625" style="1"/>
  </cols>
  <sheetData>
    <row r="1" spans="1:13" ht="15.75">
      <c r="A1" s="162" t="s">
        <v>121</v>
      </c>
      <c r="B1" s="239" t="s">
        <v>118</v>
      </c>
      <c r="C1" s="240"/>
      <c r="D1" s="241">
        <v>2013</v>
      </c>
      <c r="E1" s="113"/>
      <c r="F1" s="8" t="s">
        <v>66</v>
      </c>
      <c r="G1" s="111"/>
      <c r="H1" s="111"/>
      <c r="I1" s="111"/>
      <c r="J1" s="294" t="s">
        <v>132</v>
      </c>
      <c r="K1" s="113"/>
      <c r="L1"/>
      <c r="M1"/>
    </row>
    <row r="2" spans="1:13" ht="15.75">
      <c r="A2" s="162"/>
      <c r="B2" s="163"/>
      <c r="C2" s="160"/>
      <c r="D2" s="161"/>
      <c r="E2" s="113"/>
      <c r="F2" s="111"/>
      <c r="G2" s="111"/>
      <c r="H2" s="111"/>
      <c r="I2" s="111"/>
      <c r="J2" s="28"/>
      <c r="K2" s="113"/>
      <c r="L2"/>
      <c r="M2"/>
    </row>
    <row r="3" spans="1:13">
      <c r="A3" s="303" t="s">
        <v>82</v>
      </c>
      <c r="B3" s="304"/>
      <c r="C3" s="63">
        <v>20</v>
      </c>
      <c r="D3" s="111"/>
      <c r="E3" s="111"/>
      <c r="F3" s="164" t="s">
        <v>0</v>
      </c>
      <c r="G3" s="165"/>
      <c r="H3" s="111"/>
      <c r="I3" s="125" t="s">
        <v>86</v>
      </c>
      <c r="J3" s="54">
        <f>Allowances!C32</f>
        <v>0</v>
      </c>
      <c r="K3" s="166"/>
      <c r="L3"/>
      <c r="M3"/>
    </row>
    <row r="4" spans="1:13">
      <c r="A4" s="305" t="s">
        <v>107</v>
      </c>
      <c r="B4" s="306"/>
      <c r="C4" s="63" t="s">
        <v>84</v>
      </c>
      <c r="D4" s="111"/>
      <c r="E4" s="111"/>
      <c r="F4" s="49">
        <f>'Tax Bands'!A4</f>
        <v>0.2</v>
      </c>
      <c r="G4" s="53">
        <f>ROUND(IF(F4&lt;&gt;"NA",'Tax Bands'!B4+J3*(1/(1-'Tax Bands'!B16))+Allowances!G17,""),2)</f>
        <v>34370</v>
      </c>
      <c r="H4" s="111"/>
      <c r="I4" s="125" t="s">
        <v>103</v>
      </c>
      <c r="J4" s="54">
        <f>Allowances!G17</f>
        <v>0</v>
      </c>
      <c r="K4" s="113"/>
      <c r="L4"/>
      <c r="M4"/>
    </row>
    <row r="5" spans="1:13">
      <c r="A5" s="305" t="s">
        <v>83</v>
      </c>
      <c r="B5" s="306"/>
      <c r="C5" s="63"/>
      <c r="D5" s="111"/>
      <c r="E5" s="111"/>
      <c r="F5" s="49">
        <f>'Tax Bands'!A5</f>
        <v>0.4</v>
      </c>
      <c r="G5" s="53">
        <f>IF(F5&lt;&gt;"NA",'Tax Bands'!B5,"")</f>
        <v>100000</v>
      </c>
      <c r="H5" s="111"/>
      <c r="I5" s="167"/>
      <c r="J5" s="167"/>
      <c r="K5" s="113"/>
      <c r="L5"/>
      <c r="M5"/>
    </row>
    <row r="6" spans="1:13">
      <c r="A6" s="110" t="str">
        <f>IF(AND(C4="Yes",OR(ISTEXT(C5),ISBLANK(C5),C5&lt;16)),"You have not entered a vaild age for your spouse","")</f>
        <v/>
      </c>
      <c r="B6" s="111"/>
      <c r="C6" s="111"/>
      <c r="D6" s="111"/>
      <c r="E6" s="168"/>
      <c r="F6"/>
      <c r="G6"/>
      <c r="H6" s="111"/>
      <c r="I6" s="169"/>
      <c r="J6" s="169"/>
      <c r="K6" s="170"/>
      <c r="L6"/>
      <c r="M6"/>
    </row>
    <row r="7" spans="1:13">
      <c r="A7" s="277" t="s">
        <v>1</v>
      </c>
      <c r="B7" s="172"/>
      <c r="C7" s="173"/>
      <c r="D7" s="50">
        <f>'PAYE Income'!B16+'Self Employ. Income'!B23</f>
        <v>0</v>
      </c>
      <c r="E7" s="111"/>
      <c r="F7" s="174"/>
      <c r="G7" s="175"/>
      <c r="H7" s="111"/>
      <c r="I7" s="111"/>
      <c r="J7" s="111"/>
      <c r="K7" s="111"/>
      <c r="L7"/>
      <c r="M7"/>
    </row>
    <row r="8" spans="1:13">
      <c r="A8" s="278" t="s">
        <v>93</v>
      </c>
      <c r="B8" s="127"/>
      <c r="C8" s="176"/>
      <c r="D8" s="51">
        <f>'PAYE Income'!B32+'PAYE Income'!F33+'PAYE Income'!B49</f>
        <v>0</v>
      </c>
      <c r="E8" s="111"/>
      <c r="F8" s="174"/>
      <c r="G8" s="175"/>
      <c r="H8" s="111"/>
      <c r="I8" s="111"/>
      <c r="J8" s="111"/>
      <c r="K8" s="111"/>
      <c r="L8"/>
      <c r="M8"/>
    </row>
    <row r="9" spans="1:13">
      <c r="A9" s="279" t="s">
        <v>51</v>
      </c>
      <c r="B9" s="127"/>
      <c r="C9" s="176"/>
      <c r="D9" s="51">
        <f>'Unearned Income'!H48+'Unearned Income'!D66+'Unearned Income'!D83</f>
        <v>0</v>
      </c>
      <c r="E9" s="111"/>
      <c r="F9" s="113"/>
      <c r="G9" s="113"/>
      <c r="H9" s="111"/>
      <c r="I9" s="76"/>
      <c r="J9" s="169"/>
      <c r="K9" s="81"/>
      <c r="L9"/>
      <c r="M9"/>
    </row>
    <row r="10" spans="1:13" ht="13.5" thickBot="1">
      <c r="A10" s="279" t="s">
        <v>50</v>
      </c>
      <c r="B10" s="127"/>
      <c r="C10" s="176"/>
      <c r="D10" s="51">
        <f>'Unearned Income'!H19+'Unearned Income'!H31</f>
        <v>0</v>
      </c>
      <c r="E10" s="111"/>
      <c r="F10" s="111"/>
      <c r="G10" s="111"/>
      <c r="H10" s="111"/>
      <c r="I10" s="169"/>
      <c r="J10" s="169"/>
      <c r="K10" s="170"/>
      <c r="L10"/>
      <c r="M10"/>
    </row>
    <row r="11" spans="1:13" ht="13.5" thickTop="1">
      <c r="A11" s="280" t="s">
        <v>2</v>
      </c>
      <c r="B11" s="129"/>
      <c r="C11" s="177"/>
      <c r="D11" s="69">
        <f>SUM(D7:D10)</f>
        <v>0</v>
      </c>
      <c r="E11" s="111"/>
      <c r="F11" s="111"/>
      <c r="G11" s="111"/>
      <c r="H11" s="111"/>
      <c r="I11" s="76"/>
      <c r="J11" s="77"/>
      <c r="K11" s="78"/>
      <c r="M11"/>
    </row>
    <row r="12" spans="1:13">
      <c r="A12" s="111"/>
      <c r="B12" s="111"/>
      <c r="C12" s="111"/>
      <c r="D12" s="111"/>
      <c r="E12" s="111"/>
      <c r="F12" s="111"/>
      <c r="G12" s="111"/>
      <c r="H12" s="111"/>
      <c r="I12" s="76"/>
      <c r="J12" s="79"/>
      <c r="K12" s="80"/>
      <c r="M12"/>
    </row>
    <row r="13" spans="1:13">
      <c r="A13" s="242" t="s">
        <v>3</v>
      </c>
      <c r="B13" s="111"/>
      <c r="C13" s="178"/>
      <c r="D13" s="179"/>
      <c r="E13" s="111"/>
      <c r="F13" s="180" t="s">
        <v>4</v>
      </c>
      <c r="G13" s="165"/>
      <c r="H13" s="113"/>
      <c r="I13" s="76"/>
      <c r="J13" s="81"/>
      <c r="K13" s="81"/>
      <c r="M13"/>
    </row>
    <row r="14" spans="1:13">
      <c r="A14" s="281" t="s">
        <v>5</v>
      </c>
      <c r="B14" s="172"/>
      <c r="C14" s="181"/>
      <c r="D14" s="50">
        <f>ROUND(IF(C3&lt;65,'Tax Bands'!B20,IF(C3&gt;=75,IF((D11+G21-SUM(D15:D16)-J4-J3/(1-F4))&gt;='Tax Bands'!C22,'Tax Bands'!B25,IF((D11+G21-SUM(D15:D16)-J4-J3/(1-F4))&lt;='Tax Bands'!B24,'Tax Bands'!B22,'Tax Bands'!B22-((D11+G21-SUM(D15:D16)-J4-J3/(1-F4))-'Tax Bands'!B24)/2)),IF((D11+G21-SUM(D15:D16)-J4-J3/(1-F4))&gt;='Tax Bands'!C21,'Tax Bands'!B25,IF((D11+G21-SUM(D15:D16)-J4-J3/(1-F4))&lt;='Tax Bands'!B24,'Tax Bands'!B21,'Tax Bands'!B21-((D11+G21-SUM(D15:D16)-J4-J3/(1-F4))-'Tax Bands'!B24)/2)))),2)</f>
        <v>8105</v>
      </c>
      <c r="E14" s="111"/>
      <c r="F14" s="64" t="s">
        <v>6</v>
      </c>
      <c r="G14" s="65">
        <v>0</v>
      </c>
      <c r="H14" s="113"/>
      <c r="I14" s="76"/>
      <c r="J14" s="76"/>
      <c r="K14" s="81"/>
      <c r="M14"/>
    </row>
    <row r="15" spans="1:13">
      <c r="A15" s="282" t="s">
        <v>46</v>
      </c>
      <c r="B15" s="127"/>
      <c r="C15" s="128"/>
      <c r="D15" s="51">
        <f>'PAYE Income'!F16</f>
        <v>0</v>
      </c>
      <c r="E15" s="111"/>
      <c r="F15" s="66" t="s">
        <v>6</v>
      </c>
      <c r="G15" s="35">
        <v>0</v>
      </c>
      <c r="H15" s="113"/>
      <c r="I15" s="82"/>
      <c r="J15" s="81"/>
      <c r="K15" s="76"/>
      <c r="M15"/>
    </row>
    <row r="16" spans="1:13">
      <c r="A16" s="282" t="s">
        <v>104</v>
      </c>
      <c r="B16" s="127"/>
      <c r="C16" s="128"/>
      <c r="D16" s="51">
        <f>Allowances!G33</f>
        <v>0</v>
      </c>
      <c r="E16" s="111"/>
      <c r="F16" s="66" t="s">
        <v>6</v>
      </c>
      <c r="G16" s="35">
        <v>0</v>
      </c>
      <c r="H16" s="111"/>
      <c r="I16" s="76"/>
      <c r="J16" s="78"/>
      <c r="K16" s="82"/>
      <c r="M16"/>
    </row>
    <row r="17" spans="1:13">
      <c r="A17" s="283" t="s">
        <v>6</v>
      </c>
      <c r="B17" s="219"/>
      <c r="C17" s="220"/>
      <c r="D17" s="35">
        <v>0</v>
      </c>
      <c r="E17" s="111"/>
      <c r="F17" s="66" t="s">
        <v>6</v>
      </c>
      <c r="G17" s="35">
        <v>0</v>
      </c>
      <c r="H17" s="111"/>
      <c r="I17" s="76"/>
      <c r="J17" s="83"/>
      <c r="K17" s="81"/>
      <c r="M17"/>
    </row>
    <row r="18" spans="1:13">
      <c r="A18" s="283" t="s">
        <v>6</v>
      </c>
      <c r="B18" s="219"/>
      <c r="C18" s="220"/>
      <c r="D18" s="35">
        <v>0</v>
      </c>
      <c r="E18" s="111"/>
      <c r="F18" s="66" t="s">
        <v>6</v>
      </c>
      <c r="G18" s="35">
        <v>0</v>
      </c>
      <c r="H18" s="111"/>
      <c r="I18" s="76"/>
      <c r="J18" s="81"/>
      <c r="K18" s="81"/>
      <c r="L18"/>
      <c r="M18"/>
    </row>
    <row r="19" spans="1:13">
      <c r="A19" s="283" t="s">
        <v>6</v>
      </c>
      <c r="B19" s="219"/>
      <c r="C19" s="220"/>
      <c r="D19" s="35">
        <v>0</v>
      </c>
      <c r="E19" s="111"/>
      <c r="F19" s="66" t="s">
        <v>6</v>
      </c>
      <c r="G19" s="35">
        <v>0</v>
      </c>
      <c r="H19" s="111"/>
      <c r="I19" s="76"/>
      <c r="J19" s="81"/>
      <c r="K19" s="81"/>
      <c r="L19"/>
      <c r="M19"/>
    </row>
    <row r="20" spans="1:13" ht="13.5" thickBot="1">
      <c r="A20" s="283" t="s">
        <v>6</v>
      </c>
      <c r="B20" s="219"/>
      <c r="C20" s="220"/>
      <c r="D20" s="35">
        <v>0</v>
      </c>
      <c r="E20" s="111"/>
      <c r="F20" s="67" t="s">
        <v>6</v>
      </c>
      <c r="G20" s="68">
        <v>0</v>
      </c>
      <c r="H20" s="111"/>
      <c r="I20" s="76"/>
      <c r="J20" s="76"/>
      <c r="K20" s="78"/>
      <c r="L20"/>
      <c r="M20"/>
    </row>
    <row r="21" spans="1:13" ht="13.5" thickTop="1">
      <c r="A21" s="284" t="s">
        <v>7</v>
      </c>
      <c r="B21" s="182"/>
      <c r="C21" s="183"/>
      <c r="D21" s="69">
        <f>SUM(D14:D20)</f>
        <v>8105</v>
      </c>
      <c r="E21" s="111"/>
      <c r="F21" s="184" t="s">
        <v>8</v>
      </c>
      <c r="G21" s="52">
        <f>SUM(G14:G20)</f>
        <v>0</v>
      </c>
      <c r="H21" s="111"/>
      <c r="I21" s="76"/>
      <c r="J21" s="76"/>
      <c r="K21" s="84"/>
      <c r="L21"/>
      <c r="M21"/>
    </row>
    <row r="22" spans="1:13">
      <c r="A22" s="285" t="s">
        <v>75</v>
      </c>
      <c r="B22" s="185"/>
      <c r="C22" s="186"/>
      <c r="D22" s="70">
        <f>ROUND(IF(OR(C5&lt;16,ISBLANK(C5),ISTEXT(C5)),0,IF(OR(IF(C3&gt;C5,C3,C5)&lt;70,C4="No"),0,IF(IF(OR(IF(C3&gt;C5,C3,C5)&lt;70,C4="No"),0,IF(IF(C3&gt;C5,C3,C5)&gt;=75,'Tax Bands'!B30,'Tax Bands'!B29))-IF(((D11+G21-SUM(D15:D16)-J4-J3/(1-F4))-'Tax Bands'!B32)/2&lt;0,0,((D11+G21-SUM(D15:D16)-J4-J3/(1-F4))-'Tax Bands'!B32)/2)+IF(C3&lt;65,'Tax Bands'!B20,IF(C3&gt;=75,'Tax Bands'!B22,'Tax Bands'!B21))-D14&lt;'Tax Bands'!B33,'Tax Bands'!B33,IF(OR(IF(C3&gt;C5,C3,C5)&lt;70,C4="No"),0,IF(IF(C3&gt;C5,C3,C5)&gt;=75,'Tax Bands'!B30,'Tax Bands'!B29))-IF(((D11+G21-SUM(D15:D16)-J4-J3/(1-F4))-'Tax Bands'!B32)/2&lt;0,0,((D11+G21-SUM(D15:D16)-J4-J3/(1-F4))-'Tax Bands'!B32)/2)+IF(C3&lt;65,'Tax Bands'!B20,IF(C3&gt;=75,'Tax Bands'!B22,'Tax Bands'!B21))-D14))),2)</f>
        <v>0</v>
      </c>
      <c r="E22" s="113"/>
      <c r="F22" s="113"/>
      <c r="G22" s="113"/>
      <c r="H22" s="111"/>
      <c r="I22" s="170"/>
      <c r="J22" s="170"/>
      <c r="K22" s="170"/>
      <c r="L22"/>
      <c r="M22"/>
    </row>
    <row r="23" spans="1:13">
      <c r="A23" s="111"/>
      <c r="B23" s="111"/>
      <c r="C23" s="111"/>
      <c r="D23" s="111"/>
      <c r="E23" s="111"/>
      <c r="F23" s="111"/>
      <c r="G23" s="111"/>
      <c r="H23" s="111"/>
      <c r="I23" s="169"/>
      <c r="J23" s="169"/>
      <c r="K23" s="84"/>
      <c r="L23"/>
    </row>
    <row r="24" spans="1:13">
      <c r="A24" s="111"/>
      <c r="B24" s="187"/>
      <c r="C24" s="188"/>
      <c r="D24" s="189"/>
      <c r="E24" s="113"/>
      <c r="F24" s="113"/>
      <c r="G24" s="113"/>
      <c r="H24" s="111"/>
      <c r="I24" s="113"/>
      <c r="J24" s="113"/>
      <c r="K24" s="113"/>
    </row>
    <row r="25" spans="1:13">
      <c r="A25" s="272" t="s">
        <v>17</v>
      </c>
      <c r="B25" s="111"/>
      <c r="C25" s="111"/>
      <c r="D25" s="111"/>
      <c r="E25" s="300" t="s">
        <v>51</v>
      </c>
      <c r="F25" s="300"/>
      <c r="G25" s="111"/>
      <c r="H25" s="111"/>
      <c r="I25" s="113"/>
      <c r="J25" s="113"/>
      <c r="K25" s="111"/>
    </row>
    <row r="26" spans="1:13">
      <c r="A26" s="273" t="s">
        <v>61</v>
      </c>
      <c r="B26" s="190"/>
      <c r="C26" s="191" t="s">
        <v>60</v>
      </c>
      <c r="D26" s="22">
        <f>'Tax Bands'!B12</f>
        <v>0.1</v>
      </c>
      <c r="E26" s="192"/>
      <c r="F26" s="21">
        <f>'Tax Bands'!B13</f>
        <v>0.2</v>
      </c>
      <c r="G26" s="22">
        <f>'Tax Bands'!A4</f>
        <v>0.2</v>
      </c>
      <c r="H26" s="192"/>
      <c r="I26" s="21">
        <f>'Tax Bands'!A5</f>
        <v>0.4</v>
      </c>
      <c r="J26" s="22">
        <f>'Tax Bands'!B10</f>
        <v>0.32500000000000001</v>
      </c>
      <c r="K26" s="193" t="s">
        <v>65</v>
      </c>
    </row>
    <row r="27" spans="1:13">
      <c r="A27" s="274" t="s">
        <v>59</v>
      </c>
      <c r="B27" s="190"/>
      <c r="C27" s="56">
        <f>D7+D8+G21-K27</f>
        <v>0</v>
      </c>
      <c r="D27" s="57"/>
      <c r="E27" s="194"/>
      <c r="F27" s="195"/>
      <c r="G27" s="57">
        <f>IF(C27&gt;=G4,G4,C27)</f>
        <v>0</v>
      </c>
      <c r="H27" s="196"/>
      <c r="I27" s="58">
        <f>IF(C27&gt;G4,C27-G4,0)</f>
        <v>0</v>
      </c>
      <c r="J27" s="197"/>
      <c r="K27" s="23">
        <f>IF(D7+D8+G21&gt;D21,D21,D7+D8+G21)</f>
        <v>0</v>
      </c>
      <c r="L27"/>
    </row>
    <row r="28" spans="1:13">
      <c r="A28" s="274" t="s">
        <v>63</v>
      </c>
      <c r="B28" s="190"/>
      <c r="C28" s="56">
        <f>D9-K28</f>
        <v>0</v>
      </c>
      <c r="D28" s="57">
        <f>IF((D7+D8+D10-D21)&gt;'Tax Bands'!B11,0,IF(C28&gt;'Tax Bands'!B11-C27-C29,'Tax Bands'!B11-C27-C29,C28))</f>
        <v>0</v>
      </c>
      <c r="E28" s="196"/>
      <c r="F28" s="58">
        <f>IF((D7+D8+D10-D21)&gt;'Tax Bands'!B11,IF(C27+C28&gt;=G4,G4-G27,C28),IF(D28&gt;=C28,0,C28-D28))</f>
        <v>0</v>
      </c>
      <c r="G28" s="197"/>
      <c r="H28" s="196"/>
      <c r="I28" s="58">
        <f>IF((D7+D8+D10-D21)&gt;'Tax Bands'!B11,IF(C28&gt;F28,C28-F28,0),0)</f>
        <v>0</v>
      </c>
      <c r="J28" s="197"/>
      <c r="K28" s="23">
        <f>IF(K27&gt;=D21,0,IF(D7+D8+D9+G21&gt;D21,D21-K27,D9))</f>
        <v>0</v>
      </c>
    </row>
    <row r="29" spans="1:13">
      <c r="A29" s="268" t="s">
        <v>64</v>
      </c>
      <c r="B29" s="190"/>
      <c r="C29" s="56">
        <f>D10-K29</f>
        <v>0</v>
      </c>
      <c r="D29" s="57">
        <f>IF(D27+D28+F28+G27&gt;=G4,0,IF(G4-D27-D28-F28-G27&gt;C29,C29,G4-D27-D28-F28-G27))</f>
        <v>0</v>
      </c>
      <c r="E29" s="194"/>
      <c r="F29" s="195"/>
      <c r="G29" s="197"/>
      <c r="H29" s="198"/>
      <c r="I29" s="195"/>
      <c r="J29" s="57">
        <f>IF(C29&gt;D29,C29-D29,0)</f>
        <v>0</v>
      </c>
      <c r="K29" s="23"/>
      <c r="L29" s="231"/>
    </row>
    <row r="30" spans="1:13" ht="13.5" thickBot="1">
      <c r="A30" s="269" t="s">
        <v>17</v>
      </c>
      <c r="B30" s="190"/>
      <c r="C30" s="56">
        <f>SUM(C27:C29)</f>
        <v>0</v>
      </c>
      <c r="D30" s="57">
        <f>SUM(D27:D29)</f>
        <v>0</v>
      </c>
      <c r="E30" s="196"/>
      <c r="F30" s="58">
        <f>SUM(F27:F29)</f>
        <v>0</v>
      </c>
      <c r="G30" s="57">
        <f>SUM(G27:G29)</f>
        <v>0</v>
      </c>
      <c r="H30" s="196"/>
      <c r="I30" s="58">
        <f>SUM(I27:I29)</f>
        <v>0</v>
      </c>
      <c r="J30" s="57">
        <f>SUM(J27:J29)</f>
        <v>0</v>
      </c>
      <c r="K30" s="24">
        <f>SUM(K27:K29)</f>
        <v>0</v>
      </c>
    </row>
    <row r="31" spans="1:13" ht="13.5" thickTop="1">
      <c r="A31" s="268" t="s">
        <v>62</v>
      </c>
      <c r="B31" s="190"/>
      <c r="C31" s="56">
        <f>IF(SUM(D31:J31)-(D22*'Tax Bands'!B34)&lt;D29*D26,D29*D26,SUM(D31:J31)-(D22*'Tax Bands'!B34))</f>
        <v>0</v>
      </c>
      <c r="D31" s="57">
        <f>ROUND(D30*D26,2)</f>
        <v>0</v>
      </c>
      <c r="E31" s="196"/>
      <c r="F31" s="58">
        <f>ROUND(F30*F26,2)</f>
        <v>0</v>
      </c>
      <c r="G31" s="57">
        <f>ROUND(G30*G26,2)</f>
        <v>0</v>
      </c>
      <c r="H31" s="196"/>
      <c r="I31" s="58">
        <f>ROUND(I30*I26,2)</f>
        <v>0</v>
      </c>
      <c r="J31" s="57">
        <f>ROUND(J30*J26,2)</f>
        <v>0</v>
      </c>
      <c r="K31" s="199" t="s">
        <v>81</v>
      </c>
    </row>
    <row r="32" spans="1:13">
      <c r="A32" s="307" t="s">
        <v>80</v>
      </c>
      <c r="B32" s="308"/>
      <c r="C32" s="25">
        <f>ROUND(D22*'Tax Bands'!B34,2)</f>
        <v>0</v>
      </c>
      <c r="D32" s="113"/>
      <c r="E32" s="113"/>
      <c r="F32" s="113"/>
      <c r="G32" s="111"/>
      <c r="H32" s="111"/>
      <c r="I32" s="111"/>
      <c r="J32" s="111"/>
      <c r="K32" s="23">
        <f>SUM(D31:J31)</f>
        <v>0</v>
      </c>
      <c r="M32"/>
    </row>
    <row r="33" spans="1:13">
      <c r="A33" s="113"/>
      <c r="B33" s="113"/>
      <c r="C33" s="113"/>
      <c r="D33" s="113"/>
      <c r="E33" s="113"/>
      <c r="F33" s="111"/>
      <c r="G33" s="167"/>
      <c r="H33" s="111"/>
      <c r="I33" s="111"/>
      <c r="J33" s="111"/>
      <c r="K33" s="111"/>
      <c r="L33"/>
      <c r="M33"/>
    </row>
    <row r="34" spans="1:13">
      <c r="A34" s="275" t="s">
        <v>13</v>
      </c>
      <c r="B34" s="200"/>
      <c r="C34" s="55">
        <f>C31</f>
        <v>0</v>
      </c>
      <c r="D34" s="111"/>
      <c r="E34" s="111"/>
      <c r="F34" s="29" t="s">
        <v>9</v>
      </c>
      <c r="G34" s="167"/>
      <c r="H34" s="111"/>
      <c r="I34" s="111"/>
      <c r="J34" s="111"/>
      <c r="K34" s="113"/>
      <c r="L34"/>
      <c r="M34"/>
    </row>
    <row r="35" spans="1:13">
      <c r="A35" s="275" t="s">
        <v>14</v>
      </c>
      <c r="B35" s="201"/>
      <c r="C35" s="55">
        <f>ROUND(C34/12,2)</f>
        <v>0</v>
      </c>
      <c r="D35" s="111"/>
      <c r="E35" s="111"/>
      <c r="F35" s="48" t="s">
        <v>1</v>
      </c>
      <c r="G35" s="54">
        <f>'PAYE Income'!C16+'Self Employ. Income'!C23</f>
        <v>0</v>
      </c>
      <c r="H35" s="111"/>
      <c r="I35" s="202"/>
      <c r="J35" s="111"/>
      <c r="K35" s="113"/>
      <c r="L35"/>
      <c r="M35"/>
    </row>
    <row r="36" spans="1:13">
      <c r="A36" s="276"/>
      <c r="B36" s="167"/>
      <c r="C36" s="203"/>
      <c r="D36" s="111"/>
      <c r="E36" s="111"/>
      <c r="F36" s="98" t="s">
        <v>93</v>
      </c>
      <c r="G36" s="54">
        <f>'PAYE Income'!C32+'PAYE Income'!G33+'PAYE Income'!C49</f>
        <v>0</v>
      </c>
      <c r="H36" s="111"/>
      <c r="I36" s="113"/>
      <c r="J36" s="113"/>
      <c r="K36" s="113"/>
      <c r="L36"/>
      <c r="M36"/>
    </row>
    <row r="37" spans="1:13">
      <c r="A37" s="275" t="s">
        <v>43</v>
      </c>
      <c r="B37" s="201"/>
      <c r="C37" s="55">
        <f>D11-C34</f>
        <v>0</v>
      </c>
      <c r="D37" s="111"/>
      <c r="E37" s="111"/>
      <c r="F37" s="48" t="s">
        <v>51</v>
      </c>
      <c r="G37" s="54">
        <f>ROUND((D9-'Unearned Income'!D83)*'Tax Bands'!B13,2)</f>
        <v>0</v>
      </c>
      <c r="H37" s="111"/>
      <c r="I37" s="76"/>
      <c r="J37" s="231"/>
      <c r="K37" s="113"/>
      <c r="L37"/>
      <c r="M37"/>
    </row>
    <row r="38" spans="1:13">
      <c r="A38" s="275" t="s">
        <v>44</v>
      </c>
      <c r="B38" s="201"/>
      <c r="C38" s="55">
        <f>ROUND(C37/12,2)</f>
        <v>0</v>
      </c>
      <c r="D38" s="111"/>
      <c r="E38" s="111"/>
      <c r="F38" s="48" t="s">
        <v>50</v>
      </c>
      <c r="G38" s="54">
        <f>ROUND(D10*'Tax Bands'!B9,2)</f>
        <v>0</v>
      </c>
      <c r="H38" s="111"/>
      <c r="I38" s="76"/>
      <c r="J38" s="84"/>
      <c r="K38" s="113"/>
      <c r="L38"/>
      <c r="M38"/>
    </row>
    <row r="39" spans="1:13">
      <c r="A39" s="111"/>
      <c r="B39" s="111"/>
      <c r="C39" s="111"/>
      <c r="D39" s="111"/>
      <c r="E39" s="111"/>
      <c r="F39" s="204" t="s">
        <v>10</v>
      </c>
      <c r="G39" s="55">
        <f>SUM(G35:G38)</f>
        <v>0</v>
      </c>
      <c r="H39" s="111"/>
      <c r="I39" s="113"/>
      <c r="J39" s="113"/>
      <c r="K39" s="113"/>
      <c r="L39"/>
      <c r="M39"/>
    </row>
    <row r="40" spans="1:13">
      <c r="A40" s="111"/>
      <c r="B40" s="111"/>
      <c r="C40" s="111"/>
      <c r="D40" s="111"/>
      <c r="E40" s="111"/>
      <c r="F40" s="167"/>
      <c r="G40" s="167"/>
      <c r="H40" s="111"/>
      <c r="I40" s="113"/>
      <c r="J40" s="113"/>
      <c r="K40" s="113"/>
      <c r="L40"/>
      <c r="M40"/>
    </row>
    <row r="41" spans="1:13">
      <c r="A41" s="301" t="str">
        <f>IF(C41&gt;0,"WARNING - Gift Aid tax clawback","")</f>
        <v/>
      </c>
      <c r="B41" s="302"/>
      <c r="C41" s="297">
        <f>IF(J3/(1-F4)-J3&gt;SUM(F31:I31)+D28*D26,J3/(1-F4)-J3-SUM(F31:I31)-D28*D26,0)</f>
        <v>0</v>
      </c>
      <c r="D41" s="111"/>
      <c r="E41" s="111"/>
      <c r="F41" s="205" t="s">
        <v>56</v>
      </c>
      <c r="G41" s="38">
        <v>0</v>
      </c>
      <c r="H41" s="111"/>
      <c r="I41" s="113"/>
      <c r="J41" s="113"/>
      <c r="K41" s="113"/>
      <c r="L41"/>
      <c r="M41"/>
    </row>
    <row r="42" spans="1:13">
      <c r="A42"/>
      <c r="B42"/>
      <c r="C42"/>
      <c r="D42" s="206"/>
      <c r="E42" s="113"/>
      <c r="F42" s="207" t="s">
        <v>57</v>
      </c>
      <c r="G42" s="208"/>
      <c r="H42" s="111"/>
      <c r="I42" s="113"/>
      <c r="J42" s="113"/>
      <c r="K42" s="113"/>
      <c r="L42"/>
      <c r="M42"/>
    </row>
    <row r="43" spans="1:13">
      <c r="A43" s="167"/>
      <c r="B43" s="167"/>
      <c r="C43" s="209"/>
      <c r="D43" s="210"/>
      <c r="E43" s="111"/>
      <c r="F43" s="111"/>
      <c r="G43" s="111"/>
      <c r="H43" s="113"/>
      <c r="I43" s="113"/>
      <c r="J43" s="113"/>
      <c r="K43" s="113"/>
      <c r="L43"/>
      <c r="M43"/>
    </row>
    <row r="44" spans="1:13">
      <c r="A44" s="211"/>
      <c r="B44" s="212"/>
      <c r="C44" s="210"/>
      <c r="D44" s="210"/>
      <c r="E44" s="113"/>
      <c r="F44" s="125" t="s">
        <v>58</v>
      </c>
      <c r="G44" s="38">
        <v>0</v>
      </c>
      <c r="H44" s="113"/>
      <c r="K44" s="113"/>
      <c r="L44"/>
      <c r="M44"/>
    </row>
    <row r="45" spans="1:13" ht="13.5" thickBot="1">
      <c r="A45" s="211"/>
      <c r="B45" s="212"/>
      <c r="C45" s="210"/>
      <c r="D45" s="210"/>
      <c r="E45" s="113"/>
      <c r="F45" s="111"/>
      <c r="G45" s="111"/>
      <c r="H45" s="113"/>
      <c r="I45" s="76"/>
      <c r="J45" s="81"/>
      <c r="K45" s="113"/>
      <c r="L45"/>
      <c r="M45"/>
    </row>
    <row r="46" spans="1:13" ht="13.5" thickBot="1">
      <c r="A46" s="213"/>
      <c r="B46" s="212"/>
      <c r="C46" s="210"/>
      <c r="D46" s="210"/>
      <c r="E46" s="113"/>
      <c r="F46" s="214" t="s">
        <v>11</v>
      </c>
      <c r="G46" s="59">
        <f>ROUND(C34+IF(J3/(1-F4)-J3&gt;SUM(F31:I31)+D28*D26,J3/(1-F4)-J3-SUM(F31:I31)-D28*D26,0)-SUM(G35:G38),2)+G41-G44</f>
        <v>0</v>
      </c>
      <c r="H46" s="113"/>
      <c r="I46" s="76"/>
      <c r="J46" s="81"/>
      <c r="K46" s="113"/>
      <c r="L46"/>
      <c r="M46"/>
    </row>
    <row r="47" spans="1:13" ht="13.5" thickBot="1">
      <c r="A47" s="211"/>
      <c r="B47" s="212"/>
      <c r="C47" s="210"/>
      <c r="D47" s="210"/>
      <c r="E47" s="111"/>
      <c r="F47" s="215" t="s">
        <v>12</v>
      </c>
      <c r="G47" s="216"/>
      <c r="H47" s="113"/>
      <c r="I47" s="298"/>
      <c r="J47" s="299"/>
      <c r="K47" s="111"/>
      <c r="L47"/>
      <c r="M47"/>
    </row>
    <row r="48" spans="1:13">
      <c r="A48" s="139"/>
      <c r="B48" s="139"/>
      <c r="C48" s="217"/>
      <c r="D48" s="218"/>
      <c r="E48" s="111"/>
      <c r="F48" s="111"/>
      <c r="G48" s="111"/>
      <c r="H48" s="113"/>
      <c r="I48" s="76"/>
      <c r="J48" s="81"/>
      <c r="K48" s="113"/>
      <c r="L48"/>
      <c r="M48"/>
    </row>
    <row r="49" spans="1:10">
      <c r="A49" s="139"/>
      <c r="B49" s="139"/>
      <c r="C49" s="217"/>
      <c r="D49" s="19"/>
      <c r="E49" s="9"/>
      <c r="J49" s="81"/>
    </row>
    <row r="50" spans="1:10">
      <c r="E50" s="9"/>
    </row>
    <row r="51" spans="1:10">
      <c r="E51" s="9"/>
    </row>
    <row r="52" spans="1:10">
      <c r="E52" s="9"/>
    </row>
    <row r="53" spans="1:10">
      <c r="E53" s="9"/>
    </row>
    <row r="54" spans="1:10">
      <c r="E54" s="9"/>
    </row>
  </sheetData>
  <sheetProtection password="9130" sheet="1" objects="1" scenarios="1" selectLockedCells="1"/>
  <mergeCells count="6">
    <mergeCell ref="E25:F25"/>
    <mergeCell ref="A41:B41"/>
    <mergeCell ref="A3:B3"/>
    <mergeCell ref="A4:B4"/>
    <mergeCell ref="A32:B32"/>
    <mergeCell ref="A5:B5"/>
  </mergeCells>
  <phoneticPr fontId="0" type="noConversion"/>
  <conditionalFormatting sqref="C5">
    <cfRule type="expression" dxfId="9" priority="6" stopIfTrue="1">
      <formula>AND(C4="Yes",OR(ISTEXT(C5),ISBLANK(C5),C5&lt;16))</formula>
    </cfRule>
  </conditionalFormatting>
  <conditionalFormatting sqref="B47">
    <cfRule type="cellIs" dxfId="8" priority="7" stopIfTrue="1" operator="lessThan">
      <formula>0</formula>
    </cfRule>
  </conditionalFormatting>
  <conditionalFormatting sqref="A41">
    <cfRule type="expression" dxfId="7" priority="5" stopIfTrue="1">
      <formula>C41&gt;0</formula>
    </cfRule>
  </conditionalFormatting>
  <conditionalFormatting sqref="C41">
    <cfRule type="cellIs" dxfId="6" priority="2" stopIfTrue="1" operator="lessThanOrEqual">
      <formula>0</formula>
    </cfRule>
  </conditionalFormatting>
  <dataValidations count="3">
    <dataValidation type="list" showInputMessage="1" showErrorMessage="1" error="Only entries from drop down list can be entered." prompt="Indicate whether you are entitled to a married couple's allowance.  You or your spouse must have been born before 6 April 1935 and be currently living with your spouse." sqref="C4">
      <formula1>"No,Yes"</formula1>
    </dataValidation>
    <dataValidation allowBlank="1" showInputMessage="1" showErrorMessage="1" prompt="Enter your spouse's age at the end of the tax year, if married allowance is due, or leave blank." sqref="C5"/>
    <dataValidation type="whole" allowBlank="1" showInputMessage="1" showErrorMessage="1" error="The number entered is not 4 gigits between 2000 and 2500." prompt="Enter the year the tax year ends as a four digit number between 2000 and 2500.  i.e  for the tax year 06/07 you would enter 2007." sqref="D1">
      <formula1>2000</formula1>
      <formula2>2500</formula2>
    </dataValidation>
  </dataValidations>
  <printOptions horizontalCentered="1" verticalCentered="1"/>
  <pageMargins left="0.47244094488188981" right="0.6692913385826772" top="0.33" bottom="0.52" header="0.19" footer="0.25"/>
  <pageSetup paperSize="9" scale="87" orientation="landscape" horizontalDpi="360" verticalDpi="360" r:id="rId1"/>
  <headerFooter alignWithMargins="0">
    <oddFooter>&amp;L&amp;F &amp;A&amp;CPage &amp;P of &amp;N&amp;RIssue Date: &amp;D</oddFooter>
  </headerFooter>
  <legacyDrawing r:id="rId2"/>
</worksheet>
</file>

<file path=xl/worksheets/sheet2.xml><?xml version="1.0" encoding="utf-8"?>
<worksheet xmlns="http://schemas.openxmlformats.org/spreadsheetml/2006/main" xmlns:r="http://schemas.openxmlformats.org/officeDocument/2006/relationships">
  <sheetPr>
    <pageSetUpPr autoPageBreaks="0" fitToPage="1"/>
  </sheetPr>
  <dimension ref="A1:IV78"/>
  <sheetViews>
    <sheetView showGridLines="0" showRowColHeaders="0" workbookViewId="0">
      <selection activeCell="J5" sqref="J5"/>
    </sheetView>
  </sheetViews>
  <sheetFormatPr defaultRowHeight="12.75"/>
  <cols>
    <col min="1" max="1" width="30.140625" style="1" customWidth="1"/>
    <col min="2" max="2" width="7.5703125" style="1" customWidth="1"/>
    <col min="3" max="4" width="12.7109375" style="1" customWidth="1"/>
    <col min="5" max="5" width="2.85546875" style="1" customWidth="1"/>
    <col min="6" max="6" width="21.7109375" style="1" customWidth="1"/>
    <col min="7" max="7" width="15.85546875" style="1" customWidth="1"/>
    <col min="8" max="8" width="2.28515625" style="1" customWidth="1"/>
    <col min="9" max="9" width="19.7109375" style="1" customWidth="1"/>
    <col min="10" max="10" width="15.85546875" style="1" customWidth="1"/>
    <col min="11" max="11" width="13.85546875" style="1" customWidth="1"/>
    <col min="12" max="12" width="13.7109375" style="1" customWidth="1"/>
    <col min="13" max="13" width="12.85546875" style="1" customWidth="1"/>
    <col min="14" max="14" width="12.42578125" style="1" customWidth="1"/>
    <col min="15" max="15" width="10.140625" style="1" customWidth="1"/>
    <col min="16" max="16384" width="9.140625" style="1"/>
  </cols>
  <sheetData>
    <row r="1" spans="1:256" ht="15.75">
      <c r="A1" s="162" t="s">
        <v>121</v>
      </c>
      <c r="B1" s="239" t="s">
        <v>118</v>
      </c>
      <c r="C1" s="124"/>
      <c r="D1" s="242">
        <f>'Tax Calc'!D1</f>
        <v>2013</v>
      </c>
      <c r="E1" s="113"/>
      <c r="F1" s="29" t="str">
        <f>'Tax Calc'!F1</f>
        <v>Name</v>
      </c>
      <c r="G1" s="27" t="str">
        <f ca="1">IF(J10="OK",CONCATENATE("End of Year Prediction - ",TEXT(TODAY(),"mmm")," Data"),"No Prediction - Outside Current Tax Year")</f>
        <v>End of Year Prediction - Oct Data</v>
      </c>
      <c r="H1" s="111"/>
      <c r="I1" s="111"/>
      <c r="K1" s="28" t="str">
        <f>'Tax Calc'!J1</f>
        <v>© 2010 - R G Rolfe</v>
      </c>
      <c r="L1"/>
      <c r="M1"/>
      <c r="N1"/>
    </row>
    <row r="2" spans="1:256" ht="15.75">
      <c r="A2" s="162"/>
      <c r="B2" s="163"/>
      <c r="C2" s="29"/>
      <c r="D2" s="26"/>
      <c r="E2" s="113"/>
      <c r="F2" s="27"/>
      <c r="G2" s="111"/>
      <c r="H2" s="111"/>
      <c r="I2" s="111"/>
      <c r="J2" s="28"/>
      <c r="K2" s="113"/>
      <c r="L2"/>
      <c r="M2"/>
      <c r="N2"/>
    </row>
    <row r="3" spans="1:256">
      <c r="A3" s="303" t="s">
        <v>82</v>
      </c>
      <c r="B3" s="304"/>
      <c r="C3" s="60">
        <f>'Tax Calc'!C3</f>
        <v>20</v>
      </c>
      <c r="D3" s="111"/>
      <c r="E3" s="111"/>
      <c r="F3" s="164" t="s">
        <v>0</v>
      </c>
      <c r="G3" s="165"/>
      <c r="H3" s="111"/>
      <c r="I3" s="270" t="s">
        <v>86</v>
      </c>
      <c r="J3" s="54">
        <f ca="1">IF(AND(J5="Yes",J10="OK"),'Tax Calc'!J3*VLOOKUP(MONTH(TODAY()),$I$34:$J$45,2),'Tax Calc'!J3)</f>
        <v>0</v>
      </c>
      <c r="K3" s="113"/>
      <c r="L3"/>
      <c r="M3"/>
      <c r="N3"/>
    </row>
    <row r="4" spans="1:256">
      <c r="A4" s="309" t="s">
        <v>107</v>
      </c>
      <c r="B4" s="310"/>
      <c r="C4" s="60" t="str">
        <f>'Tax Calc'!C4</f>
        <v>No</v>
      </c>
      <c r="D4" s="111"/>
      <c r="E4" s="111"/>
      <c r="F4" s="75">
        <f>'Tax Bands'!A4</f>
        <v>0.2</v>
      </c>
      <c r="G4" s="53">
        <f ca="1">ROUND(IF(F4&lt;&gt;"NA",'Tax Bands'!B4+J3*(1/(1-'Tax Bands'!B16))+Allowances!G17,""),2)</f>
        <v>34370</v>
      </c>
      <c r="H4" s="111"/>
      <c r="I4" s="270" t="str">
        <f>IF(B16="Yes","Pension Contrib. (P)","Pension Contrib.")</f>
        <v>Pension Contrib. (P)</v>
      </c>
      <c r="J4" s="54">
        <f ca="1">IF(AND(B16="Yes",J10="OK"),Allowances!G17*VLOOKUP(MONTH(TODAY()),$I$34:$J$45,2),Allowances!G17)</f>
        <v>0</v>
      </c>
      <c r="K4" s="113"/>
      <c r="L4"/>
      <c r="M4"/>
      <c r="N4"/>
    </row>
    <row r="5" spans="1:256">
      <c r="A5" s="309" t="s">
        <v>83</v>
      </c>
      <c r="B5" s="310"/>
      <c r="C5" s="60" t="str">
        <f>IF(ISBLANK('Tax Calc'!C5),"",'Tax Calc'!C5)</f>
        <v/>
      </c>
      <c r="D5" s="111"/>
      <c r="E5" s="111"/>
      <c r="F5" s="75">
        <f>'Tax Bands'!A5</f>
        <v>0.4</v>
      </c>
      <c r="G5" s="53">
        <f>IF(F5&lt;&gt;"NA",'Tax Bands'!B5,"")</f>
        <v>100000</v>
      </c>
      <c r="H5" s="111"/>
      <c r="I5" s="271" t="s">
        <v>105</v>
      </c>
      <c r="J5" s="130" t="s">
        <v>133</v>
      </c>
      <c r="K5" s="113"/>
      <c r="L5"/>
      <c r="M5"/>
      <c r="N5"/>
    </row>
    <row r="6" spans="1:256">
      <c r="A6" s="111"/>
      <c r="B6" s="221" t="s">
        <v>55</v>
      </c>
      <c r="C6" s="111"/>
      <c r="D6" s="111"/>
      <c r="E6" s="168"/>
      <c r="F6"/>
      <c r="G6"/>
      <c r="H6" s="111"/>
      <c r="I6" s="111"/>
      <c r="J6" s="111"/>
      <c r="K6" s="113"/>
      <c r="L6"/>
      <c r="M6"/>
      <c r="N6"/>
    </row>
    <row r="7" spans="1:256">
      <c r="A7" s="277" t="s">
        <v>1</v>
      </c>
      <c r="B7" s="61" t="s">
        <v>133</v>
      </c>
      <c r="C7" s="172"/>
      <c r="D7" s="50">
        <f ca="1">IF(AND(B7="Yes",J10="OK"),'Tax Calc'!D7*VLOOKUP(MONTH(TODAY()),$I$34:$J$45,2),'Tax Calc'!D7)</f>
        <v>0</v>
      </c>
      <c r="E7" s="111"/>
      <c r="F7" s="222"/>
      <c r="G7" s="223"/>
      <c r="H7" s="111"/>
      <c r="I7" s="111"/>
      <c r="J7" s="111"/>
      <c r="K7" s="113"/>
      <c r="L7"/>
      <c r="M7"/>
      <c r="N7"/>
    </row>
    <row r="8" spans="1:256">
      <c r="A8" s="278" t="s">
        <v>93</v>
      </c>
      <c r="B8" s="62" t="s">
        <v>133</v>
      </c>
      <c r="C8" s="127"/>
      <c r="D8" s="51">
        <f ca="1">IF(AND(B8="Yes",J10="OK"),'Tax Calc'!D8*VLOOKUP(MONTH(TODAY()),$I$34:$J$45,2),'Tax Calc'!D8)</f>
        <v>0</v>
      </c>
      <c r="E8" s="111"/>
      <c r="F8" s="222"/>
      <c r="G8" s="223"/>
      <c r="H8" s="111"/>
      <c r="I8" s="111"/>
      <c r="J8" s="111"/>
      <c r="K8" s="113"/>
      <c r="L8"/>
      <c r="M8"/>
      <c r="N8"/>
    </row>
    <row r="9" spans="1:256">
      <c r="A9" s="279" t="s">
        <v>51</v>
      </c>
      <c r="B9" s="62" t="s">
        <v>133</v>
      </c>
      <c r="C9" s="127"/>
      <c r="D9" s="51">
        <f ca="1">IF(AND(B9="Yes",J10="OK"),'Tax Calc'!D9*VLOOKUP(MONTH(TODAY()),$I$34:$J$45,2),'Tax Calc'!D9)</f>
        <v>0</v>
      </c>
      <c r="E9" s="111"/>
      <c r="F9" s="113"/>
      <c r="G9" s="113"/>
      <c r="H9" s="111"/>
      <c r="I9" s="111"/>
      <c r="J9" s="111"/>
      <c r="K9" s="113"/>
      <c r="L9"/>
      <c r="M9"/>
      <c r="N9"/>
      <c r="IV9" s="20">
        <f ca="1">SUM(D9:IU9)</f>
        <v>0</v>
      </c>
    </row>
    <row r="10" spans="1:256" ht="13.5" thickBot="1">
      <c r="A10" s="279" t="s">
        <v>50</v>
      </c>
      <c r="B10" s="126" t="s">
        <v>133</v>
      </c>
      <c r="C10" s="127"/>
      <c r="D10" s="51">
        <f ca="1">IF(AND(B10="Yes",J10="OK"),'Tax Calc'!D10*VLOOKUP(MONTH(TODAY()),$I$34:$J$45,2),'Tax Calc'!D10)</f>
        <v>0</v>
      </c>
      <c r="E10" s="111"/>
      <c r="F10" s="111"/>
      <c r="G10" s="111"/>
      <c r="H10" s="111"/>
      <c r="I10" s="244" t="s">
        <v>120</v>
      </c>
      <c r="J10" s="243" t="str">
        <f ca="1">IF(OR(AND(YEAR(TODAY())=D1,MONTH(TODAY())&lt;4),AND(YEAR(TODAY())=D1-1,MONTH(TODAY())&gt;3)),"OK","Fail")</f>
        <v>OK</v>
      </c>
      <c r="K10" s="113"/>
      <c r="L10"/>
      <c r="M10"/>
      <c r="N10"/>
    </row>
    <row r="11" spans="1:256" ht="13.5" thickTop="1">
      <c r="A11" s="286" t="s">
        <v>2</v>
      </c>
      <c r="B11" s="129"/>
      <c r="C11" s="129"/>
      <c r="D11" s="69">
        <f ca="1">SUM(D7:D10)</f>
        <v>0</v>
      </c>
      <c r="E11" s="111"/>
      <c r="F11" s="111"/>
      <c r="G11" s="111"/>
      <c r="H11" s="111"/>
      <c r="I11" s="111"/>
      <c r="J11" s="111"/>
      <c r="K11" s="111"/>
      <c r="L11"/>
      <c r="M11"/>
      <c r="N11"/>
    </row>
    <row r="12" spans="1:256">
      <c r="A12" s="113"/>
      <c r="B12" s="113"/>
      <c r="C12" s="113"/>
      <c r="D12" s="113"/>
      <c r="E12" s="111"/>
      <c r="F12" s="111"/>
      <c r="G12" s="111"/>
      <c r="H12" s="111"/>
      <c r="I12" s="111"/>
      <c r="J12" s="111"/>
      <c r="K12" s="111"/>
      <c r="L12"/>
      <c r="M12"/>
      <c r="N12"/>
    </row>
    <row r="13" spans="1:256">
      <c r="A13" s="242" t="s">
        <v>3</v>
      </c>
      <c r="B13" s="111"/>
      <c r="C13" s="111"/>
      <c r="D13" s="224"/>
      <c r="E13" s="111"/>
      <c r="F13" s="225" t="s">
        <v>4</v>
      </c>
      <c r="G13" s="111"/>
      <c r="H13" s="113"/>
      <c r="I13" s="113"/>
      <c r="J13" s="113"/>
      <c r="K13" s="113"/>
      <c r="L13"/>
      <c r="M13"/>
      <c r="N13"/>
    </row>
    <row r="14" spans="1:256">
      <c r="A14" s="281" t="str">
        <f>'Tax Calc'!A14</f>
        <v>Personal Allowance</v>
      </c>
      <c r="B14" s="172"/>
      <c r="C14" s="172"/>
      <c r="D14" s="50">
        <f>ROUND(IF(C3&lt;65,'Tax Bands'!B20,IF(C3&gt;=75,IF((D11+G21-SUM(D15:D16)-J4-J3/(1-F4))&gt;='Tax Bands'!C22,'Tax Bands'!B25,IF((D11+G21-SUM(D15:D16)-J4-J3/(1-F4))&lt;='Tax Bands'!B24,'Tax Bands'!B22,'Tax Bands'!B22-((D11+G21-SUM(D15:D16)-J4-J3/(1-F4))-'Tax Bands'!B24)/2)),IF((D11+G21-SUM(D15:D16)-J4-J3/(1-F4))&gt;='Tax Bands'!C21,'Tax Bands'!B25,IF((D11+G21-SUM(D15:D16)-J4-J3/(1-F4))&lt;='Tax Bands'!B24,'Tax Bands'!B21,'Tax Bands'!B21-((D11+G21-SUM(D15:D16)-J4-J3/(1-F4))-'Tax Bands'!B24)/2)))),2)</f>
        <v>8105</v>
      </c>
      <c r="E14" s="111"/>
      <c r="F14" s="71" t="str">
        <f>'Tax Calc'!F14</f>
        <v>Other</v>
      </c>
      <c r="G14" s="50">
        <f>'Tax Calc'!G14</f>
        <v>0</v>
      </c>
      <c r="H14" s="113"/>
      <c r="I14" s="113"/>
      <c r="J14" s="113"/>
      <c r="K14" s="113"/>
      <c r="L14"/>
      <c r="M14"/>
      <c r="N14"/>
    </row>
    <row r="15" spans="1:256">
      <c r="A15" s="282" t="str">
        <f>'Tax Calc'!A15</f>
        <v>Expenses</v>
      </c>
      <c r="B15" s="127"/>
      <c r="C15" s="127"/>
      <c r="D15" s="51">
        <f>'Tax Calc'!D15</f>
        <v>0</v>
      </c>
      <c r="E15" s="111"/>
      <c r="F15" s="72" t="str">
        <f>'Tax Calc'!F15</f>
        <v>Other</v>
      </c>
      <c r="G15" s="51">
        <f>'Tax Calc'!G15</f>
        <v>0</v>
      </c>
      <c r="H15" s="113"/>
      <c r="I15" s="113"/>
      <c r="J15" s="113"/>
      <c r="K15" s="113"/>
      <c r="L15"/>
      <c r="M15"/>
      <c r="N15"/>
    </row>
    <row r="16" spans="1:256">
      <c r="A16" s="282" t="str">
        <f>'Tax Calc'!A16</f>
        <v>Pension Contribution</v>
      </c>
      <c r="B16" s="130" t="s">
        <v>133</v>
      </c>
      <c r="C16" s="127"/>
      <c r="D16" s="51">
        <f ca="1">IF(AND(B16="Yes",D1&gt;=YEAR(TODAY())),'Tax Calc'!D16*VLOOKUP(MONTH(TODAY()),$I$34:$J$45,2),'Tax Calc'!D16)</f>
        <v>0</v>
      </c>
      <c r="E16" s="111"/>
      <c r="F16" s="72" t="str">
        <f>'Tax Calc'!F16</f>
        <v>Other</v>
      </c>
      <c r="G16" s="51">
        <f>'Tax Calc'!G16</f>
        <v>0</v>
      </c>
      <c r="H16" s="111"/>
      <c r="I16" s="113"/>
      <c r="J16" s="113"/>
      <c r="K16" s="113"/>
      <c r="L16"/>
      <c r="M16"/>
      <c r="N16"/>
    </row>
    <row r="17" spans="1:14">
      <c r="A17" s="282" t="str">
        <f>'Tax Calc'!A17</f>
        <v>Other</v>
      </c>
      <c r="B17" s="127"/>
      <c r="C17" s="127"/>
      <c r="D17" s="51">
        <f>'Tax Calc'!D17</f>
        <v>0</v>
      </c>
      <c r="E17" s="111"/>
      <c r="F17" s="72" t="str">
        <f>'Tax Calc'!F17</f>
        <v>Other</v>
      </c>
      <c r="G17" s="51">
        <f>'Tax Calc'!G17</f>
        <v>0</v>
      </c>
      <c r="H17" s="111"/>
      <c r="I17" s="113"/>
      <c r="J17" s="113"/>
      <c r="K17" s="113"/>
      <c r="L17"/>
      <c r="M17"/>
      <c r="N17"/>
    </row>
    <row r="18" spans="1:14">
      <c r="A18" s="282" t="str">
        <f>'Tax Calc'!A18</f>
        <v>Other</v>
      </c>
      <c r="B18" s="127"/>
      <c r="C18" s="127"/>
      <c r="D18" s="51">
        <f>'Tax Calc'!D18</f>
        <v>0</v>
      </c>
      <c r="E18" s="111"/>
      <c r="F18" s="72" t="str">
        <f>'Tax Calc'!F18</f>
        <v>Other</v>
      </c>
      <c r="G18" s="51">
        <f>'Tax Calc'!G18</f>
        <v>0</v>
      </c>
      <c r="H18" s="111"/>
      <c r="I18" s="113"/>
      <c r="J18" s="113"/>
      <c r="K18" s="113"/>
      <c r="L18"/>
      <c r="M18"/>
      <c r="N18"/>
    </row>
    <row r="19" spans="1:14">
      <c r="A19" s="282" t="str">
        <f>'Tax Calc'!A19</f>
        <v>Other</v>
      </c>
      <c r="B19" s="127"/>
      <c r="C19" s="127"/>
      <c r="D19" s="51">
        <f>'Tax Calc'!D19</f>
        <v>0</v>
      </c>
      <c r="E19" s="111"/>
      <c r="F19" s="72" t="str">
        <f>'Tax Calc'!F19</f>
        <v>Other</v>
      </c>
      <c r="G19" s="51">
        <f>'Tax Calc'!G19</f>
        <v>0</v>
      </c>
      <c r="H19" s="111"/>
      <c r="I19" s="113"/>
      <c r="J19" s="113"/>
      <c r="K19" s="113"/>
      <c r="L19"/>
      <c r="M19"/>
      <c r="N19"/>
    </row>
    <row r="20" spans="1:14" ht="13.5" thickBot="1">
      <c r="A20" s="282" t="str">
        <f>'Tax Calc'!A20</f>
        <v>Other</v>
      </c>
      <c r="B20" s="127"/>
      <c r="C20" s="127"/>
      <c r="D20" s="51">
        <f>'Tax Calc'!D20</f>
        <v>0</v>
      </c>
      <c r="E20" s="111"/>
      <c r="F20" s="73" t="str">
        <f>'Tax Calc'!F20</f>
        <v>Other</v>
      </c>
      <c r="G20" s="74">
        <f>'Tax Calc'!G20</f>
        <v>0</v>
      </c>
      <c r="H20" s="111"/>
      <c r="I20" s="238"/>
      <c r="J20" s="113"/>
      <c r="K20" s="113"/>
      <c r="L20"/>
      <c r="M20"/>
      <c r="N20"/>
    </row>
    <row r="21" spans="1:14" ht="13.5" thickTop="1">
      <c r="A21" s="284" t="s">
        <v>7</v>
      </c>
      <c r="B21" s="182"/>
      <c r="C21" s="182"/>
      <c r="D21" s="69">
        <f ca="1">SUM(D14:D20)</f>
        <v>8105</v>
      </c>
      <c r="E21" s="111"/>
      <c r="F21" s="184" t="s">
        <v>8</v>
      </c>
      <c r="G21" s="52">
        <f>SUM(G14:G20)</f>
        <v>0</v>
      </c>
      <c r="H21" s="111"/>
      <c r="I21" s="113"/>
      <c r="J21" s="113"/>
      <c r="K21" s="113"/>
    </row>
    <row r="22" spans="1:14">
      <c r="A22" s="285" t="s">
        <v>75</v>
      </c>
      <c r="B22" s="185"/>
      <c r="C22" s="185"/>
      <c r="D22" s="70">
        <f>ROUND(IF(OR(C5&lt;16,ISBLANK(C5),ISTEXT(C5)),0,IF(OR(IF(C3&gt;C5,C3,C5)&lt;70,C4="No"),0,IF(IF(OR(IF(C3&gt;C5,C3,C5)&lt;70,C4="No"),0,IF(IF(C3&gt;C5,C3,C5)&gt;=75,'Tax Bands'!B30,'Tax Bands'!B29))-IF(((D11+G21-SUM(D15:D16)-J4-J3/(1-F4))-'Tax Bands'!B32)/2&lt;0,0,((D11+G21-SUM(D15:D16)-J4-J3/(1-F4))-'Tax Bands'!B32)/2)+IF(C3&lt;65,'Tax Bands'!B20,IF(C3&gt;=75,'Tax Bands'!B22,'Tax Bands'!B21))-D14&lt;'Tax Bands'!B33,'Tax Bands'!B33,IF(OR(IF(C3&gt;C5,C3,C5)&lt;70,C4="No"),0,IF(IF(C3&gt;C5,C3,C5)&gt;=75,'Tax Bands'!B30,'Tax Bands'!B29))-IF(((D11+G21-SUM(D15:D16)-J4-J3/(1-F4))-'Tax Bands'!B32)/2&lt;0,0,((D11+G21-SUM(D15:D16)-J4-J3/(1-F4))-'Tax Bands'!B32)/2)+IF(C3&lt;65,'Tax Bands'!B20,IF(C3&gt;=75,'Tax Bands'!B22,'Tax Bands'!B21))-D14))),2)</f>
        <v>0</v>
      </c>
      <c r="E22" s="113"/>
      <c r="F22" s="113"/>
      <c r="G22" s="113"/>
      <c r="H22" s="111"/>
      <c r="I22" s="113"/>
      <c r="J22" s="113"/>
      <c r="K22" s="113"/>
    </row>
    <row r="23" spans="1:14">
      <c r="A23" s="111"/>
      <c r="B23" s="111"/>
      <c r="C23" s="111"/>
      <c r="D23" s="111"/>
      <c r="E23" s="111"/>
      <c r="F23" s="111"/>
      <c r="G23" s="111"/>
      <c r="H23" s="111"/>
      <c r="I23" s="111"/>
      <c r="J23" s="111"/>
      <c r="K23" s="111"/>
    </row>
    <row r="24" spans="1:14">
      <c r="A24" s="111"/>
      <c r="B24" s="187"/>
      <c r="C24" s="188"/>
      <c r="D24" s="189"/>
      <c r="E24" s="113"/>
      <c r="F24" s="113"/>
      <c r="G24" s="113"/>
      <c r="H24" s="111"/>
      <c r="I24" s="113"/>
      <c r="J24" s="113"/>
      <c r="K24" s="111"/>
    </row>
    <row r="25" spans="1:14">
      <c r="A25" s="272" t="s">
        <v>17</v>
      </c>
      <c r="B25" s="111"/>
      <c r="C25" s="111"/>
      <c r="D25" s="111"/>
      <c r="E25" s="300" t="s">
        <v>51</v>
      </c>
      <c r="F25" s="300"/>
      <c r="G25" s="111"/>
      <c r="H25" s="111"/>
      <c r="I25" s="113"/>
      <c r="J25" s="113"/>
      <c r="K25" s="111"/>
    </row>
    <row r="26" spans="1:14">
      <c r="A26" s="273" t="s">
        <v>61</v>
      </c>
      <c r="B26" s="190"/>
      <c r="C26" s="191" t="s">
        <v>60</v>
      </c>
      <c r="D26" s="22">
        <f>'Tax Bands'!B12</f>
        <v>0.1</v>
      </c>
      <c r="E26" s="192"/>
      <c r="F26" s="21">
        <f>'Tax Bands'!B13</f>
        <v>0.2</v>
      </c>
      <c r="G26" s="22">
        <f>'Tax Bands'!A4</f>
        <v>0.2</v>
      </c>
      <c r="H26" s="192"/>
      <c r="I26" s="21">
        <f>'Tax Bands'!A5</f>
        <v>0.4</v>
      </c>
      <c r="J26" s="22">
        <f>'Tax Bands'!B10</f>
        <v>0.32500000000000001</v>
      </c>
      <c r="K26" s="193" t="s">
        <v>65</v>
      </c>
      <c r="L26"/>
    </row>
    <row r="27" spans="1:14">
      <c r="A27" s="274" t="s">
        <v>59</v>
      </c>
      <c r="B27" s="190"/>
      <c r="C27" s="56">
        <f ca="1">D7+D8+G21-K27</f>
        <v>0</v>
      </c>
      <c r="D27" s="57"/>
      <c r="E27" s="194"/>
      <c r="F27" s="195"/>
      <c r="G27" s="57">
        <f ca="1">IF(C27&gt;=G4,G4,C27)</f>
        <v>0</v>
      </c>
      <c r="H27" s="196"/>
      <c r="I27" s="58">
        <f ca="1">IF(C27&gt;G4,C27-G4,0)</f>
        <v>0</v>
      </c>
      <c r="J27" s="197"/>
      <c r="K27" s="23">
        <f ca="1">IF(D7+D8+G21&gt;D21,D21,D7+D8+G21)</f>
        <v>0</v>
      </c>
    </row>
    <row r="28" spans="1:14">
      <c r="A28" s="274" t="s">
        <v>63</v>
      </c>
      <c r="B28" s="190"/>
      <c r="C28" s="56">
        <f ca="1">D9-K28</f>
        <v>0</v>
      </c>
      <c r="D28" s="57">
        <f ca="1">IF((D7+D8+D10-D21)&gt;'Tax Bands'!B11,0,IF(C28&gt;'Tax Bands'!B11-C27-C29,'Tax Bands'!B11-C27-C29,C28))</f>
        <v>0</v>
      </c>
      <c r="E28" s="196"/>
      <c r="F28" s="58">
        <f ca="1">IF((D7+D8+D10-D21)&gt;'Tax Bands'!B11,IF(C27+C28&gt;=G4,G4-G27,C28),IF(D28&gt;=C28,0,C28-D28))</f>
        <v>0</v>
      </c>
      <c r="G28" s="197"/>
      <c r="H28" s="196"/>
      <c r="I28" s="58">
        <f ca="1">IF((D7+D8+D10-D21)&gt;'Tax Bands'!B11,IF(C28&gt;F28,C28-F28,0),0)</f>
        <v>0</v>
      </c>
      <c r="J28" s="197"/>
      <c r="K28" s="23">
        <f ca="1">IF(K27&gt;=D21,0,IF(D7+D8+D9+G21&gt;D21,D21-K27,D9))</f>
        <v>0</v>
      </c>
    </row>
    <row r="29" spans="1:14">
      <c r="A29" s="268" t="s">
        <v>64</v>
      </c>
      <c r="B29" s="190"/>
      <c r="C29" s="56">
        <f ca="1">D10-K29</f>
        <v>0</v>
      </c>
      <c r="D29" s="57">
        <f ca="1">IF(D27+D28+F28+G27&gt;=G4,0,IF(G4-D27-D28-F28-G27&gt;C29,C29,G4-D27-D28-F28-G27))</f>
        <v>0</v>
      </c>
      <c r="E29" s="194"/>
      <c r="F29" s="195"/>
      <c r="G29" s="197"/>
      <c r="H29" s="198"/>
      <c r="I29" s="195"/>
      <c r="J29" s="57">
        <f ca="1">IF(C29&gt;D29,C29-D29,0)</f>
        <v>0</v>
      </c>
      <c r="K29" s="23"/>
    </row>
    <row r="30" spans="1:14" ht="13.5" thickBot="1">
      <c r="A30" s="269" t="s">
        <v>17</v>
      </c>
      <c r="B30" s="190"/>
      <c r="C30" s="56">
        <f ca="1">SUM(C27:C29)</f>
        <v>0</v>
      </c>
      <c r="D30" s="57">
        <f ca="1">SUM(D27:D29)</f>
        <v>0</v>
      </c>
      <c r="E30" s="196"/>
      <c r="F30" s="58">
        <f ca="1">SUM(F27:F29)</f>
        <v>0</v>
      </c>
      <c r="G30" s="57">
        <f ca="1">SUM(G27:G29)</f>
        <v>0</v>
      </c>
      <c r="H30" s="196"/>
      <c r="I30" s="58">
        <f ca="1">SUM(I27:I29)</f>
        <v>0</v>
      </c>
      <c r="J30" s="57">
        <f ca="1">SUM(J27:J29)</f>
        <v>0</v>
      </c>
      <c r="K30" s="24">
        <f ca="1">SUM(K27:K29)</f>
        <v>0</v>
      </c>
    </row>
    <row r="31" spans="1:14" ht="13.5" thickTop="1">
      <c r="A31" s="268" t="s">
        <v>62</v>
      </c>
      <c r="B31" s="190"/>
      <c r="C31" s="56">
        <f ca="1">IF(SUM(D31:J31)-(D22*'Tax Bands'!B34)&lt;D29*D26,D29*D26,SUM(D31:J31)-(D22*'Tax Bands'!B34))</f>
        <v>0</v>
      </c>
      <c r="D31" s="57">
        <f ca="1">ROUND(D30*D26,2)</f>
        <v>0</v>
      </c>
      <c r="E31" s="196"/>
      <c r="F31" s="58">
        <f ca="1">ROUND(F30*F26,2)</f>
        <v>0</v>
      </c>
      <c r="G31" s="57">
        <f ca="1">ROUND(G30*G26,2)</f>
        <v>0</v>
      </c>
      <c r="H31" s="196"/>
      <c r="I31" s="58">
        <f ca="1">ROUND(I30*I26,2)</f>
        <v>0</v>
      </c>
      <c r="J31" s="57">
        <f ca="1">ROUND(J30*J26,2)</f>
        <v>0</v>
      </c>
      <c r="K31" s="199" t="s">
        <v>81</v>
      </c>
    </row>
    <row r="32" spans="1:14">
      <c r="A32" s="307" t="s">
        <v>80</v>
      </c>
      <c r="B32" s="308"/>
      <c r="C32" s="25">
        <f>ROUND(D22*'Tax Bands'!B34,2)</f>
        <v>0</v>
      </c>
      <c r="D32" s="113"/>
      <c r="E32" s="113"/>
      <c r="F32" s="113"/>
      <c r="G32" s="111"/>
      <c r="H32" s="111"/>
      <c r="I32" s="111"/>
      <c r="J32" s="111"/>
      <c r="K32" s="23">
        <f ca="1">SUM(D31:J31)</f>
        <v>0</v>
      </c>
    </row>
    <row r="33" spans="1:14">
      <c r="A33" s="113"/>
      <c r="B33" s="113"/>
      <c r="C33" s="113"/>
      <c r="D33" s="113"/>
      <c r="E33" s="113"/>
      <c r="F33" s="111"/>
      <c r="G33" s="167"/>
      <c r="H33" s="111"/>
      <c r="I33" s="111"/>
      <c r="J33" s="111"/>
      <c r="K33" s="111"/>
    </row>
    <row r="34" spans="1:14">
      <c r="A34" s="275" t="s">
        <v>13</v>
      </c>
      <c r="B34" s="226"/>
      <c r="C34" s="55">
        <f ca="1">C31</f>
        <v>0</v>
      </c>
      <c r="D34" s="189"/>
      <c r="E34" s="111"/>
      <c r="F34" s="29" t="s">
        <v>9</v>
      </c>
      <c r="G34" s="167"/>
      <c r="H34" s="111"/>
      <c r="I34" s="227">
        <v>1</v>
      </c>
      <c r="J34" s="228">
        <v>1.2</v>
      </c>
      <c r="K34" s="111"/>
    </row>
    <row r="35" spans="1:14">
      <c r="A35" s="275" t="s">
        <v>14</v>
      </c>
      <c r="B35" s="229"/>
      <c r="C35" s="55">
        <f ca="1">ROUND(C34/12,2)</f>
        <v>0</v>
      </c>
      <c r="D35" s="189"/>
      <c r="E35" s="111"/>
      <c r="F35" s="48" t="str">
        <f ca="1">IF(AND(B7="Yes",J10="OK"),"Earned Income (P)","Earned Income")</f>
        <v>Earned Income (P)</v>
      </c>
      <c r="G35" s="54">
        <f ca="1">IF(AND(B7="Yes",J10="OK"),'Tax Calc'!G35*VLOOKUP(MONTH(TODAY()),$I$34:$J$45,2),'Tax Calc'!G35)</f>
        <v>0</v>
      </c>
      <c r="H35" s="111"/>
      <c r="I35" s="227">
        <v>2</v>
      </c>
      <c r="J35" s="228">
        <v>1.0909090909090908</v>
      </c>
      <c r="K35" s="111"/>
    </row>
    <row r="36" spans="1:14">
      <c r="A36" s="276"/>
      <c r="B36" s="167"/>
      <c r="C36" s="203"/>
      <c r="D36" s="203"/>
      <c r="E36" s="111"/>
      <c r="F36" s="98" t="str">
        <f ca="1">IF(AND(B8="Yes",J10="OK"),"Pensions &amp; State Benefits (P)","Pensions &amp; State Benefits")</f>
        <v>Pensions &amp; State Benefits (P)</v>
      </c>
      <c r="G36" s="54">
        <f ca="1">IF(AND(B8="Yes",J10="OK"),'Tax Calc'!G36*VLOOKUP(MONTH(TODAY()),$I$34:$J$45,2),'Tax Calc'!G36)</f>
        <v>0</v>
      </c>
      <c r="H36" s="111"/>
      <c r="I36" s="227">
        <v>3</v>
      </c>
      <c r="J36" s="228">
        <v>1</v>
      </c>
      <c r="K36" s="111"/>
    </row>
    <row r="37" spans="1:14">
      <c r="A37" s="275" t="s">
        <v>43</v>
      </c>
      <c r="B37" s="229"/>
      <c r="C37" s="55">
        <f ca="1">D11-C34</f>
        <v>0</v>
      </c>
      <c r="D37" s="189"/>
      <c r="E37" s="111"/>
      <c r="F37" s="48" t="str">
        <f ca="1">IF(AND(B9="Yes",J10="OK"),"Interest Income (P)","Interest Income")</f>
        <v>Interest Income (P)</v>
      </c>
      <c r="G37" s="54">
        <f ca="1">IF(AND(B9="Yes",J10="OK"),'Tax Calc'!G37*VLOOKUP(MONTH(TODAY()),$I$34:$J$45,2),'Tax Calc'!G37)</f>
        <v>0</v>
      </c>
      <c r="H37" s="111"/>
      <c r="I37" s="227">
        <v>4</v>
      </c>
      <c r="J37" s="228">
        <v>12</v>
      </c>
      <c r="K37" s="111"/>
    </row>
    <row r="38" spans="1:14">
      <c r="A38" s="275" t="s">
        <v>44</v>
      </c>
      <c r="B38" s="229"/>
      <c r="C38" s="55">
        <f ca="1">ROUND(C37/12,2)</f>
        <v>0</v>
      </c>
      <c r="D38" s="189"/>
      <c r="E38" s="111"/>
      <c r="F38" s="48" t="str">
        <f ca="1">IF(AND(B10="Yes",J10="OK"),"Dividend Income (P)","Dividend Income")</f>
        <v>Dividend Income (P)</v>
      </c>
      <c r="G38" s="54">
        <f ca="1">IF(AND(B10="Yes",J10="OK"),'Tax Calc'!G38*VLOOKUP(MONTH(TODAY()),$I$34:$J$45,2),'Tax Calc'!G38)</f>
        <v>0</v>
      </c>
      <c r="H38" s="111"/>
      <c r="I38" s="227">
        <v>5</v>
      </c>
      <c r="J38" s="228">
        <v>6</v>
      </c>
      <c r="K38" s="111"/>
    </row>
    <row r="39" spans="1:14">
      <c r="A39" s="111"/>
      <c r="B39" s="111"/>
      <c r="C39" s="111"/>
      <c r="D39" s="111"/>
      <c r="E39" s="111"/>
      <c r="F39" s="204" t="s">
        <v>10</v>
      </c>
      <c r="G39" s="55">
        <f ca="1">SUM(G35:G38)</f>
        <v>0</v>
      </c>
      <c r="H39" s="111"/>
      <c r="I39" s="227">
        <v>6</v>
      </c>
      <c r="J39" s="228">
        <v>4</v>
      </c>
      <c r="K39" s="111"/>
    </row>
    <row r="40" spans="1:14">
      <c r="A40" s="111"/>
      <c r="B40" s="111"/>
      <c r="C40" s="111"/>
      <c r="D40" s="111"/>
      <c r="E40" s="111"/>
      <c r="F40" s="167"/>
      <c r="G40" s="167"/>
      <c r="H40" s="111"/>
      <c r="I40" s="227">
        <v>7</v>
      </c>
      <c r="J40" s="228">
        <v>3</v>
      </c>
      <c r="K40" s="111"/>
    </row>
    <row r="41" spans="1:14">
      <c r="A41" s="301" t="str">
        <f ca="1">IF(C41&gt;0,"WARNING - Gift Aid tax clawback","")</f>
        <v/>
      </c>
      <c r="B41" s="302"/>
      <c r="C41" s="297">
        <f ca="1">IF(J3/(1-F4)-J3&gt;SUM(F31:I31)+D28*D26,J3/(1-F4)-J3-SUM(F31:I31)-D28*D26,0)</f>
        <v>0</v>
      </c>
      <c r="D41" s="111"/>
      <c r="E41" s="111"/>
      <c r="F41" s="171" t="s">
        <v>56</v>
      </c>
      <c r="G41" s="50">
        <f>'Tax Calc'!G41</f>
        <v>0</v>
      </c>
      <c r="H41" s="111"/>
      <c r="I41" s="227">
        <v>8</v>
      </c>
      <c r="J41" s="228">
        <v>2.4</v>
      </c>
      <c r="K41" s="111"/>
    </row>
    <row r="42" spans="1:14">
      <c r="A42"/>
      <c r="B42"/>
      <c r="C42"/>
      <c r="D42" s="206"/>
      <c r="E42" s="113"/>
      <c r="F42" s="230" t="s">
        <v>57</v>
      </c>
      <c r="G42" s="208"/>
      <c r="H42" s="111"/>
      <c r="I42" s="227">
        <v>9</v>
      </c>
      <c r="J42" s="228">
        <v>2</v>
      </c>
      <c r="K42" s="111"/>
    </row>
    <row r="43" spans="1:14">
      <c r="A43" s="167"/>
      <c r="B43" s="167"/>
      <c r="C43" s="209"/>
      <c r="D43" s="210"/>
      <c r="E43" s="111"/>
      <c r="F43" s="111"/>
      <c r="G43" s="111"/>
      <c r="H43" s="113"/>
      <c r="I43" s="227">
        <v>10</v>
      </c>
      <c r="J43" s="228">
        <v>1.7142857142857142</v>
      </c>
      <c r="K43" s="111"/>
    </row>
    <row r="44" spans="1:14">
      <c r="A44" s="211"/>
      <c r="B44" s="212"/>
      <c r="C44" s="210"/>
      <c r="D44" s="210"/>
      <c r="E44" s="113"/>
      <c r="F44" s="125" t="s">
        <v>58</v>
      </c>
      <c r="G44" s="54">
        <f>'Tax Calc'!G44</f>
        <v>0</v>
      </c>
      <c r="H44" s="113"/>
      <c r="I44" s="227">
        <v>11</v>
      </c>
      <c r="J44" s="228">
        <v>1.5</v>
      </c>
      <c r="K44" s="111"/>
    </row>
    <row r="45" spans="1:14" ht="13.5" thickBot="1">
      <c r="A45" s="211"/>
      <c r="B45" s="212"/>
      <c r="C45" s="210"/>
      <c r="D45" s="210"/>
      <c r="E45" s="113"/>
      <c r="F45" s="111"/>
      <c r="G45" s="111"/>
      <c r="H45" s="113"/>
      <c r="I45" s="227">
        <v>12</v>
      </c>
      <c r="J45" s="228">
        <v>1.3333333333333333</v>
      </c>
      <c r="K45" s="111"/>
    </row>
    <row r="46" spans="1:14" ht="13.5" thickBot="1">
      <c r="A46" s="213"/>
      <c r="B46" s="212"/>
      <c r="C46" s="210"/>
      <c r="D46" s="210"/>
      <c r="E46" s="113"/>
      <c r="F46" s="214" t="s">
        <v>11</v>
      </c>
      <c r="G46" s="59">
        <f ca="1">ROUND(C34+IF(J3/(1-F4)-J3&gt;SUM(F31:I31)+D28*D26,J3/(1-F4)-J3-SUM(F31:I31)-D28*D26,0)-SUM(G35:G38),2)+G41-G44</f>
        <v>0</v>
      </c>
      <c r="H46" s="113"/>
      <c r="I46" s="113"/>
      <c r="J46" s="113"/>
      <c r="K46" s="111"/>
    </row>
    <row r="47" spans="1:14" ht="13.5" thickBot="1">
      <c r="A47" s="211"/>
      <c r="B47" s="212"/>
      <c r="C47" s="210"/>
      <c r="D47" s="210"/>
      <c r="E47" s="111"/>
      <c r="F47" s="215" t="s">
        <v>12</v>
      </c>
      <c r="G47" s="216"/>
      <c r="H47" s="113"/>
      <c r="I47" s="113"/>
      <c r="J47" s="113"/>
      <c r="K47" s="111"/>
    </row>
    <row r="48" spans="1:14">
      <c r="A48" s="111"/>
      <c r="B48" s="111"/>
      <c r="C48" s="111"/>
      <c r="D48" s="111"/>
      <c r="E48" s="111"/>
      <c r="F48" s="111"/>
      <c r="G48" s="111"/>
      <c r="H48" s="111"/>
      <c r="I48" s="111"/>
      <c r="J48" s="111"/>
      <c r="K48" s="111"/>
      <c r="L48"/>
      <c r="M48"/>
      <c r="N48"/>
    </row>
    <row r="49" spans="1:15">
      <c r="A49" s="111"/>
      <c r="B49" s="111"/>
      <c r="C49" s="111"/>
      <c r="D49" s="111"/>
      <c r="E49" s="111"/>
      <c r="F49" s="111"/>
      <c r="G49" s="111"/>
      <c r="H49" s="111"/>
      <c r="I49" s="111"/>
      <c r="J49" s="111"/>
      <c r="K49" s="111"/>
    </row>
    <row r="50" spans="1:15">
      <c r="A50" s="111"/>
      <c r="B50" s="111"/>
      <c r="C50" s="111"/>
      <c r="D50" s="111"/>
      <c r="E50" s="111"/>
      <c r="F50" s="111"/>
      <c r="G50" s="111"/>
      <c r="H50" s="111"/>
      <c r="I50" s="111"/>
      <c r="J50" s="111"/>
      <c r="K50" s="111"/>
    </row>
    <row r="51" spans="1:15">
      <c r="A51" s="111"/>
      <c r="B51" s="111"/>
      <c r="C51" s="111"/>
    </row>
    <row r="52" spans="1:15">
      <c r="A52" s="113"/>
      <c r="B52" s="113"/>
      <c r="C52" s="113"/>
      <c r="D52"/>
      <c r="E52"/>
      <c r="F52"/>
      <c r="G52"/>
      <c r="H52"/>
      <c r="I52"/>
      <c r="J52"/>
      <c r="K52"/>
      <c r="L52"/>
      <c r="M52"/>
      <c r="N52"/>
      <c r="O52"/>
    </row>
    <row r="53" spans="1:15">
      <c r="A53"/>
      <c r="B53"/>
      <c r="C53"/>
      <c r="D53"/>
      <c r="E53"/>
      <c r="F53"/>
      <c r="G53"/>
      <c r="H53"/>
      <c r="I53"/>
      <c r="J53"/>
      <c r="K53"/>
      <c r="L53"/>
      <c r="M53"/>
      <c r="N53"/>
      <c r="O53"/>
    </row>
    <row r="54" spans="1:15">
      <c r="A54"/>
      <c r="B54"/>
      <c r="C54"/>
      <c r="D54"/>
      <c r="E54"/>
      <c r="F54"/>
      <c r="G54"/>
      <c r="H54"/>
      <c r="I54"/>
      <c r="J54"/>
      <c r="K54"/>
      <c r="L54"/>
      <c r="M54"/>
      <c r="N54"/>
      <c r="O54"/>
    </row>
    <row r="55" spans="1:15">
      <c r="A55"/>
      <c r="B55"/>
      <c r="C55"/>
      <c r="D55"/>
      <c r="E55"/>
      <c r="F55"/>
      <c r="G55"/>
      <c r="H55"/>
      <c r="I55"/>
      <c r="J55"/>
      <c r="K55"/>
      <c r="L55"/>
      <c r="M55"/>
      <c r="N55"/>
      <c r="O55"/>
    </row>
    <row r="56" spans="1:15">
      <c r="A56"/>
      <c r="B56"/>
      <c r="C56"/>
      <c r="D56"/>
      <c r="E56"/>
      <c r="F56"/>
      <c r="G56"/>
      <c r="H56"/>
      <c r="I56"/>
      <c r="J56"/>
      <c r="K56"/>
      <c r="L56"/>
      <c r="M56"/>
      <c r="N56"/>
      <c r="O56"/>
    </row>
    <row r="57" spans="1:15">
      <c r="A57"/>
      <c r="B57"/>
      <c r="C57"/>
      <c r="D57"/>
      <c r="E57"/>
      <c r="F57"/>
      <c r="G57"/>
      <c r="H57"/>
      <c r="I57"/>
      <c r="J57"/>
      <c r="K57"/>
      <c r="L57"/>
      <c r="M57"/>
      <c r="N57"/>
      <c r="O57"/>
    </row>
    <row r="58" spans="1:15">
      <c r="A58"/>
      <c r="B58"/>
      <c r="C58"/>
      <c r="D58"/>
      <c r="E58"/>
      <c r="F58"/>
      <c r="G58"/>
      <c r="H58"/>
      <c r="I58"/>
      <c r="J58"/>
      <c r="K58"/>
      <c r="L58"/>
      <c r="M58"/>
      <c r="N58"/>
      <c r="O58"/>
    </row>
    <row r="59" spans="1:15">
      <c r="A59"/>
      <c r="B59"/>
      <c r="C59"/>
      <c r="D59"/>
      <c r="E59"/>
      <c r="F59"/>
      <c r="G59"/>
      <c r="H59"/>
      <c r="I59"/>
      <c r="J59"/>
      <c r="K59"/>
      <c r="L59"/>
      <c r="M59"/>
      <c r="N59"/>
      <c r="O59"/>
    </row>
    <row r="60" spans="1:15">
      <c r="A60"/>
      <c r="B60"/>
      <c r="C60"/>
      <c r="D60"/>
      <c r="E60"/>
      <c r="F60"/>
      <c r="G60"/>
      <c r="H60"/>
      <c r="I60"/>
      <c r="J60"/>
      <c r="K60"/>
      <c r="L60"/>
      <c r="M60"/>
      <c r="N60"/>
      <c r="O60"/>
    </row>
    <row r="61" spans="1:15">
      <c r="A61"/>
      <c r="B61"/>
      <c r="C61"/>
      <c r="D61"/>
      <c r="E61"/>
      <c r="F61"/>
      <c r="G61"/>
      <c r="H61"/>
      <c r="I61"/>
      <c r="J61"/>
      <c r="K61"/>
      <c r="L61"/>
      <c r="M61"/>
      <c r="N61"/>
      <c r="O61"/>
    </row>
    <row r="62" spans="1:15">
      <c r="A62"/>
      <c r="B62"/>
      <c r="C62"/>
      <c r="D62"/>
      <c r="E62"/>
      <c r="F62"/>
      <c r="G62"/>
      <c r="H62"/>
      <c r="I62"/>
      <c r="J62"/>
      <c r="K62"/>
      <c r="L62"/>
      <c r="M62"/>
      <c r="N62"/>
      <c r="O62"/>
    </row>
    <row r="63" spans="1:15">
      <c r="A63"/>
      <c r="B63"/>
      <c r="C63"/>
      <c r="D63"/>
      <c r="E63"/>
      <c r="F63"/>
      <c r="G63"/>
      <c r="H63"/>
      <c r="I63"/>
      <c r="J63"/>
      <c r="K63"/>
      <c r="L63"/>
      <c r="M63"/>
      <c r="N63"/>
      <c r="O63"/>
    </row>
    <row r="64" spans="1:15">
      <c r="A64"/>
      <c r="B64"/>
      <c r="C64"/>
      <c r="D64"/>
      <c r="E64"/>
      <c r="F64"/>
      <c r="G64"/>
      <c r="H64"/>
      <c r="I64"/>
      <c r="J64"/>
      <c r="K64"/>
      <c r="L64"/>
      <c r="M64"/>
      <c r="N64"/>
      <c r="O64"/>
    </row>
    <row r="65" spans="1:15">
      <c r="A65"/>
      <c r="B65"/>
      <c r="C65"/>
      <c r="D65"/>
      <c r="E65"/>
      <c r="F65"/>
      <c r="G65"/>
      <c r="H65"/>
      <c r="I65"/>
      <c r="J65"/>
      <c r="K65"/>
      <c r="L65"/>
      <c r="M65"/>
      <c r="N65"/>
      <c r="O65"/>
    </row>
    <row r="66" spans="1:15">
      <c r="A66"/>
      <c r="B66"/>
      <c r="C66"/>
      <c r="D66"/>
      <c r="E66"/>
      <c r="F66"/>
      <c r="G66"/>
      <c r="H66"/>
      <c r="I66"/>
      <c r="J66"/>
      <c r="K66"/>
      <c r="L66"/>
      <c r="M66"/>
      <c r="N66"/>
      <c r="O66"/>
    </row>
    <row r="67" spans="1:15">
      <c r="A67"/>
      <c r="B67"/>
      <c r="C67"/>
      <c r="D67"/>
      <c r="E67"/>
      <c r="F67"/>
      <c r="G67"/>
      <c r="H67"/>
      <c r="I67"/>
      <c r="J67"/>
      <c r="K67"/>
      <c r="L67"/>
      <c r="M67"/>
      <c r="N67"/>
      <c r="O67"/>
    </row>
    <row r="68" spans="1:15">
      <c r="A68"/>
      <c r="B68"/>
      <c r="C68"/>
      <c r="D68"/>
      <c r="E68" s="9"/>
      <c r="H68" s="9"/>
      <c r="L68" s="17"/>
      <c r="M68"/>
      <c r="N68"/>
    </row>
    <row r="69" spans="1:15">
      <c r="A69" s="12"/>
      <c r="B69" s="11"/>
      <c r="C69" s="11"/>
      <c r="D69" s="10"/>
      <c r="E69" s="9"/>
      <c r="F69" s="9"/>
      <c r="G69" s="9"/>
      <c r="H69" s="9"/>
      <c r="L69" s="17"/>
      <c r="M69"/>
      <c r="N69"/>
    </row>
    <row r="70" spans="1:15">
      <c r="E70" s="9"/>
      <c r="F70" s="9"/>
      <c r="G70" s="9"/>
      <c r="H70" s="9"/>
      <c r="L70" s="17"/>
      <c r="M70"/>
      <c r="N70"/>
    </row>
    <row r="71" spans="1:15">
      <c r="E71" s="7"/>
      <c r="F71" s="7"/>
      <c r="G71" s="7"/>
      <c r="H71" s="7"/>
      <c r="L71" s="17"/>
      <c r="M71"/>
      <c r="N71"/>
    </row>
    <row r="72" spans="1:15">
      <c r="A72" s="12"/>
      <c r="B72" s="7"/>
      <c r="C72" s="7"/>
      <c r="D72" s="10"/>
      <c r="E72" s="7"/>
      <c r="F72" s="7"/>
      <c r="G72" s="7"/>
      <c r="H72" s="7"/>
      <c r="L72" s="17"/>
      <c r="M72"/>
      <c r="N72"/>
    </row>
    <row r="73" spans="1:15">
      <c r="A73" s="11"/>
      <c r="B73" s="7"/>
      <c r="C73" s="7"/>
      <c r="D73" s="6"/>
      <c r="E73" s="7"/>
      <c r="F73" s="7"/>
      <c r="G73" s="7"/>
      <c r="H73" s="7"/>
      <c r="L73" s="17"/>
      <c r="M73"/>
      <c r="N73"/>
    </row>
    <row r="74" spans="1:15">
      <c r="A74" s="12"/>
      <c r="B74"/>
      <c r="C74"/>
      <c r="D74" s="10"/>
      <c r="E74"/>
      <c r="F74"/>
      <c r="G74"/>
      <c r="H74"/>
      <c r="K74"/>
      <c r="L74"/>
      <c r="M74"/>
      <c r="N74"/>
    </row>
    <row r="75" spans="1:15">
      <c r="A75" s="12"/>
      <c r="B75"/>
      <c r="C75"/>
      <c r="D75" s="10"/>
      <c r="E75"/>
      <c r="H75"/>
      <c r="I75"/>
      <c r="J75"/>
      <c r="K75"/>
      <c r="L75"/>
      <c r="M75"/>
      <c r="N75"/>
    </row>
    <row r="76" spans="1:15">
      <c r="A76"/>
      <c r="B76"/>
      <c r="C76"/>
      <c r="D76"/>
      <c r="E76"/>
      <c r="H76"/>
      <c r="I76"/>
      <c r="J76"/>
      <c r="K76"/>
      <c r="L76"/>
      <c r="M76"/>
      <c r="N76"/>
    </row>
    <row r="77" spans="1:15">
      <c r="A77"/>
      <c r="B77"/>
      <c r="C77"/>
      <c r="D77"/>
      <c r="E77"/>
      <c r="F77"/>
      <c r="G77"/>
      <c r="H77"/>
      <c r="I77"/>
      <c r="J77"/>
      <c r="K77"/>
      <c r="L77"/>
      <c r="M77"/>
      <c r="N77"/>
    </row>
    <row r="78" spans="1:15">
      <c r="A78"/>
      <c r="B78"/>
      <c r="C78"/>
      <c r="D78"/>
      <c r="E78"/>
      <c r="F78"/>
      <c r="G78"/>
      <c r="H78"/>
      <c r="I78"/>
      <c r="J78"/>
      <c r="K78"/>
      <c r="L78"/>
      <c r="M78"/>
      <c r="N78"/>
    </row>
  </sheetData>
  <sheetProtection password="9130" sheet="1" objects="1" scenarios="1" selectLockedCells="1"/>
  <mergeCells count="6">
    <mergeCell ref="E25:F25"/>
    <mergeCell ref="A41:B41"/>
    <mergeCell ref="A3:B3"/>
    <mergeCell ref="A4:B4"/>
    <mergeCell ref="A32:B32"/>
    <mergeCell ref="A5:B5"/>
  </mergeCells>
  <phoneticPr fontId="0" type="noConversion"/>
  <conditionalFormatting sqref="C5">
    <cfRule type="expression" dxfId="5" priority="19" stopIfTrue="1">
      <formula>AND(C4="Yes",OR(ISTEXT(C5),ISBLANK(C5),C5&lt;16))</formula>
    </cfRule>
  </conditionalFormatting>
  <conditionalFormatting sqref="B47">
    <cfRule type="cellIs" dxfId="4" priority="20" stopIfTrue="1" operator="lessThan">
      <formula>0</formula>
    </cfRule>
  </conditionalFormatting>
  <conditionalFormatting sqref="A41">
    <cfRule type="expression" dxfId="3" priority="2" stopIfTrue="1">
      <formula>C41&gt;0</formula>
    </cfRule>
  </conditionalFormatting>
  <conditionalFormatting sqref="C41">
    <cfRule type="cellIs" dxfId="2" priority="1" stopIfTrue="1" operator="lessThanOrEqual">
      <formula>0</formula>
    </cfRule>
  </conditionalFormatting>
  <dataValidations count="1">
    <dataValidation type="list" showInputMessage="1" showErrorMessage="1" error="You can only have Yes or No in this cell" prompt="Select Yes or No from the dropdown list." sqref="B16 J5 B7:B10">
      <formula1>"No,Yes"</formula1>
    </dataValidation>
  </dataValidations>
  <printOptions horizontalCentered="1" verticalCentered="1"/>
  <pageMargins left="0.6692913385826772" right="0.6692913385826772" top="0.31496062992125984" bottom="0.51181102362204722" header="0.19685039370078741" footer="0.23622047244094491"/>
  <pageSetup paperSize="9" scale="84" orientation="landscape" horizontalDpi="360" verticalDpi="360" r:id="rId1"/>
  <headerFooter alignWithMargins="0">
    <oddFooter>&amp;L&amp;F &amp;A&amp;CPage &amp;P of &amp;N&amp;RIssue Date: &amp;D</oddFooter>
  </headerFooter>
  <drawing r:id="rId2"/>
  <legacyDrawing r:id="rId3"/>
</worksheet>
</file>

<file path=xl/worksheets/sheet3.xml><?xml version="1.0" encoding="utf-8"?>
<worksheet xmlns="http://schemas.openxmlformats.org/spreadsheetml/2006/main" xmlns:r="http://schemas.openxmlformats.org/officeDocument/2006/relationships">
  <sheetPr>
    <pageSetUpPr autoPageBreaks="0"/>
  </sheetPr>
  <dimension ref="A1:I54"/>
  <sheetViews>
    <sheetView showGridLines="0" showRowColHeaders="0" workbookViewId="0">
      <selection activeCell="B20" sqref="B20"/>
    </sheetView>
  </sheetViews>
  <sheetFormatPr defaultRowHeight="12.75"/>
  <cols>
    <col min="1" max="1" width="25.85546875" customWidth="1"/>
    <col min="2" max="2" width="14.42578125" customWidth="1"/>
    <col min="3" max="3" width="13" customWidth="1"/>
    <col min="4" max="4" width="7.28515625" customWidth="1"/>
    <col min="5" max="5" width="19.5703125" customWidth="1"/>
    <col min="6" max="6" width="13.42578125" customWidth="1"/>
    <col min="7" max="7" width="11.85546875" customWidth="1"/>
    <col min="8" max="8" width="14" customWidth="1"/>
    <col min="9" max="9" width="15.28515625" customWidth="1"/>
    <col min="10" max="10" width="12.5703125" customWidth="1"/>
    <col min="11" max="11" width="11.85546875" customWidth="1"/>
  </cols>
  <sheetData>
    <row r="1" spans="1:9" ht="15.75">
      <c r="A1" s="131" t="s">
        <v>47</v>
      </c>
      <c r="B1" s="113"/>
      <c r="C1" s="113"/>
      <c r="D1" s="313" t="s">
        <v>118</v>
      </c>
      <c r="E1" s="314"/>
      <c r="F1" s="242">
        <f>'Tax Calc'!D1</f>
        <v>2013</v>
      </c>
      <c r="G1" s="311" t="str">
        <f>'Tax Calc'!F1</f>
        <v>Name</v>
      </c>
      <c r="H1" s="312"/>
      <c r="I1" s="28" t="str">
        <f>'Tax Calc'!J1</f>
        <v>© 2010 - R G Rolfe</v>
      </c>
    </row>
    <row r="2" spans="1:9" ht="13.5" thickBot="1">
      <c r="A2" s="113"/>
      <c r="B2" s="113"/>
      <c r="C2" s="113"/>
      <c r="D2" s="113"/>
      <c r="E2" s="113"/>
      <c r="F2" s="113"/>
      <c r="G2" s="113"/>
      <c r="H2" s="113"/>
    </row>
    <row r="3" spans="1:9" ht="39" thickBot="1">
      <c r="A3" s="266" t="s">
        <v>16</v>
      </c>
      <c r="B3" s="115" t="s">
        <v>17</v>
      </c>
      <c r="C3" s="116" t="s">
        <v>9</v>
      </c>
      <c r="D3" s="113"/>
      <c r="E3" s="133" t="s">
        <v>94</v>
      </c>
      <c r="F3" s="116" t="s">
        <v>32</v>
      </c>
      <c r="G3" s="113"/>
      <c r="H3" s="113"/>
    </row>
    <row r="4" spans="1:9">
      <c r="A4" s="255" t="s">
        <v>19</v>
      </c>
      <c r="B4" s="3"/>
      <c r="C4" s="5"/>
      <c r="D4" s="113"/>
      <c r="E4" s="108"/>
      <c r="F4" s="5"/>
      <c r="G4" s="113"/>
      <c r="H4" s="113"/>
    </row>
    <row r="5" spans="1:9">
      <c r="A5" s="255" t="s">
        <v>20</v>
      </c>
      <c r="B5" s="3"/>
      <c r="C5" s="5"/>
      <c r="D5" s="113"/>
      <c r="E5" s="15"/>
      <c r="F5" s="14"/>
      <c r="G5" s="113"/>
      <c r="H5" s="113"/>
    </row>
    <row r="6" spans="1:9">
      <c r="A6" s="255" t="s">
        <v>21</v>
      </c>
      <c r="B6" s="3"/>
      <c r="C6" s="5"/>
      <c r="D6" s="113"/>
      <c r="E6" s="15"/>
      <c r="F6" s="14"/>
      <c r="G6" s="113"/>
      <c r="H6" s="113"/>
    </row>
    <row r="7" spans="1:9">
      <c r="A7" s="255" t="s">
        <v>22</v>
      </c>
      <c r="B7" s="3"/>
      <c r="C7" s="5"/>
      <c r="D7" s="113"/>
      <c r="E7" s="15"/>
      <c r="F7" s="14"/>
      <c r="G7" s="113"/>
      <c r="H7" s="113"/>
    </row>
    <row r="8" spans="1:9">
      <c r="A8" s="255" t="s">
        <v>23</v>
      </c>
      <c r="B8" s="3"/>
      <c r="C8" s="5"/>
      <c r="D8" s="113"/>
      <c r="E8" s="15"/>
      <c r="F8" s="14"/>
      <c r="G8" s="113"/>
      <c r="H8" s="113"/>
    </row>
    <row r="9" spans="1:9">
      <c r="A9" s="255" t="s">
        <v>24</v>
      </c>
      <c r="B9" s="3"/>
      <c r="C9" s="5"/>
      <c r="D9" s="113"/>
      <c r="E9" s="15"/>
      <c r="F9" s="14"/>
      <c r="G9" s="113"/>
      <c r="H9" s="113"/>
    </row>
    <row r="10" spans="1:9">
      <c r="A10" s="255" t="s">
        <v>25</v>
      </c>
      <c r="B10" s="3"/>
      <c r="C10" s="5"/>
      <c r="D10" s="113"/>
      <c r="E10" s="15"/>
      <c r="F10" s="14"/>
      <c r="G10" s="113"/>
      <c r="H10" s="113"/>
    </row>
    <row r="11" spans="1:9">
      <c r="A11" s="255" t="s">
        <v>26</v>
      </c>
      <c r="B11" s="3"/>
      <c r="C11" s="5"/>
      <c r="D11" s="113"/>
      <c r="E11" s="15"/>
      <c r="F11" s="14"/>
      <c r="G11" s="113"/>
      <c r="H11" s="113"/>
    </row>
    <row r="12" spans="1:9">
      <c r="A12" s="255" t="s">
        <v>27</v>
      </c>
      <c r="B12" s="3"/>
      <c r="C12" s="5"/>
      <c r="D12" s="113"/>
      <c r="E12" s="15"/>
      <c r="F12" s="14"/>
      <c r="G12" s="113"/>
      <c r="H12" s="113"/>
    </row>
    <row r="13" spans="1:9">
      <c r="A13" s="255" t="s">
        <v>28</v>
      </c>
      <c r="B13" s="3"/>
      <c r="C13" s="5"/>
      <c r="D13" s="113"/>
      <c r="E13" s="15"/>
      <c r="F13" s="14"/>
      <c r="G13" s="113"/>
      <c r="H13" s="113"/>
    </row>
    <row r="14" spans="1:9">
      <c r="A14" s="255" t="s">
        <v>29</v>
      </c>
      <c r="B14" s="3"/>
      <c r="C14" s="5"/>
      <c r="D14" s="113"/>
      <c r="E14" s="15"/>
      <c r="F14" s="14"/>
      <c r="G14" s="113"/>
      <c r="H14" s="113"/>
    </row>
    <row r="15" spans="1:9" ht="13.5" thickBot="1">
      <c r="A15" s="256" t="s">
        <v>30</v>
      </c>
      <c r="B15" s="88"/>
      <c r="C15" s="89"/>
      <c r="D15" s="113"/>
      <c r="E15" s="92"/>
      <c r="F15" s="93"/>
      <c r="G15" s="113"/>
      <c r="H15" s="113"/>
    </row>
    <row r="16" spans="1:9" ht="14.25" thickTop="1" thickBot="1">
      <c r="A16" s="257" t="s">
        <v>10</v>
      </c>
      <c r="B16" s="90">
        <f>ROUND(SUM(B4:B15),2)</f>
        <v>0</v>
      </c>
      <c r="C16" s="91">
        <f>ROUND(SUM(C4:C15),2)</f>
        <v>0</v>
      </c>
      <c r="D16" s="113"/>
      <c r="E16" s="117" t="s">
        <v>10</v>
      </c>
      <c r="F16" s="91">
        <f>ROUND(SUM(F4:F15),2)</f>
        <v>0</v>
      </c>
      <c r="G16" s="113"/>
      <c r="H16" s="113"/>
    </row>
    <row r="17" spans="1:8">
      <c r="A17" s="113"/>
      <c r="B17" s="113"/>
      <c r="C17" s="113"/>
      <c r="D17" s="113"/>
      <c r="E17" s="113"/>
      <c r="F17" s="113"/>
      <c r="G17" s="113"/>
      <c r="H17" s="113"/>
    </row>
    <row r="18" spans="1:8" ht="13.5" thickBot="1">
      <c r="A18" s="113"/>
      <c r="B18" s="136"/>
      <c r="C18" s="136"/>
      <c r="D18" s="113"/>
      <c r="E18" s="113"/>
      <c r="F18" s="113"/>
      <c r="G18" s="113"/>
      <c r="H18" s="113"/>
    </row>
    <row r="19" spans="1:8" ht="33.75" customHeight="1" thickBot="1">
      <c r="A19" s="114" t="s">
        <v>95</v>
      </c>
      <c r="B19" s="115" t="s">
        <v>17</v>
      </c>
      <c r="C19" s="116" t="s">
        <v>9</v>
      </c>
      <c r="D19" s="113"/>
      <c r="E19" s="114" t="s">
        <v>87</v>
      </c>
      <c r="F19" s="116" t="s">
        <v>88</v>
      </c>
      <c r="G19" s="113"/>
      <c r="H19" s="113"/>
    </row>
    <row r="20" spans="1:8">
      <c r="A20" s="255" t="s">
        <v>19</v>
      </c>
      <c r="B20" s="3"/>
      <c r="C20" s="5"/>
      <c r="D20" s="113"/>
      <c r="E20" s="134" t="s">
        <v>91</v>
      </c>
      <c r="F20" s="5"/>
      <c r="G20" s="113"/>
      <c r="H20" s="113"/>
    </row>
    <row r="21" spans="1:8">
      <c r="A21" s="255" t="s">
        <v>20</v>
      </c>
      <c r="B21" s="3"/>
      <c r="C21" s="5"/>
      <c r="D21" s="113"/>
      <c r="E21" s="134" t="s">
        <v>20</v>
      </c>
      <c r="F21" s="5"/>
      <c r="G21" s="113"/>
      <c r="H21" s="113"/>
    </row>
    <row r="22" spans="1:8">
      <c r="A22" s="255" t="s">
        <v>21</v>
      </c>
      <c r="B22" s="3"/>
      <c r="C22" s="5"/>
      <c r="D22" s="113"/>
      <c r="E22" s="134" t="s">
        <v>21</v>
      </c>
      <c r="F22" s="5"/>
      <c r="G22" s="113"/>
      <c r="H22" s="113"/>
    </row>
    <row r="23" spans="1:8">
      <c r="A23" s="255" t="s">
        <v>22</v>
      </c>
      <c r="B23" s="3"/>
      <c r="C23" s="5"/>
      <c r="D23" s="113"/>
      <c r="E23" s="134" t="s">
        <v>22</v>
      </c>
      <c r="F23" s="5"/>
      <c r="G23" s="113"/>
      <c r="H23" s="113"/>
    </row>
    <row r="24" spans="1:8">
      <c r="A24" s="255" t="s">
        <v>23</v>
      </c>
      <c r="B24" s="3"/>
      <c r="C24" s="5"/>
      <c r="D24" s="113"/>
      <c r="E24" s="134" t="s">
        <v>23</v>
      </c>
      <c r="F24" s="5"/>
      <c r="G24" s="113"/>
      <c r="H24" s="113"/>
    </row>
    <row r="25" spans="1:8">
      <c r="A25" s="255" t="s">
        <v>24</v>
      </c>
      <c r="B25" s="3"/>
      <c r="C25" s="5"/>
      <c r="D25" s="113"/>
      <c r="E25" s="134" t="s">
        <v>24</v>
      </c>
      <c r="F25" s="5"/>
      <c r="G25" s="113"/>
      <c r="H25" s="113"/>
    </row>
    <row r="26" spans="1:8">
      <c r="A26" s="255" t="s">
        <v>25</v>
      </c>
      <c r="B26" s="3"/>
      <c r="C26" s="5"/>
      <c r="D26" s="113"/>
      <c r="E26" s="134" t="s">
        <v>25</v>
      </c>
      <c r="F26" s="5"/>
      <c r="G26" s="113"/>
      <c r="H26" s="113"/>
    </row>
    <row r="27" spans="1:8">
      <c r="A27" s="255" t="s">
        <v>26</v>
      </c>
      <c r="B27" s="3"/>
      <c r="C27" s="5"/>
      <c r="D27" s="113"/>
      <c r="E27" s="134" t="s">
        <v>26</v>
      </c>
      <c r="F27" s="5"/>
      <c r="G27" s="113"/>
      <c r="H27" s="113"/>
    </row>
    <row r="28" spans="1:8">
      <c r="A28" s="255" t="s">
        <v>27</v>
      </c>
      <c r="B28" s="3"/>
      <c r="C28" s="5"/>
      <c r="D28" s="113"/>
      <c r="E28" s="134" t="s">
        <v>27</v>
      </c>
      <c r="F28" s="5"/>
      <c r="G28" s="113"/>
      <c r="H28" s="113"/>
    </row>
    <row r="29" spans="1:8">
      <c r="A29" s="255" t="s">
        <v>28</v>
      </c>
      <c r="B29" s="3"/>
      <c r="C29" s="5"/>
      <c r="D29" s="113"/>
      <c r="E29" s="134" t="s">
        <v>28</v>
      </c>
      <c r="F29" s="5"/>
      <c r="G29" s="113"/>
      <c r="H29" s="113"/>
    </row>
    <row r="30" spans="1:8">
      <c r="A30" s="255" t="s">
        <v>29</v>
      </c>
      <c r="B30" s="3"/>
      <c r="C30" s="5"/>
      <c r="D30" s="113"/>
      <c r="E30" s="134" t="s">
        <v>29</v>
      </c>
      <c r="F30" s="5"/>
      <c r="G30" s="113"/>
      <c r="H30" s="113"/>
    </row>
    <row r="31" spans="1:8" ht="13.5" thickBot="1">
      <c r="A31" s="256" t="s">
        <v>30</v>
      </c>
      <c r="B31" s="3"/>
      <c r="C31" s="5"/>
      <c r="D31" s="113"/>
      <c r="E31" s="134" t="s">
        <v>30</v>
      </c>
      <c r="F31" s="5"/>
      <c r="G31" s="113"/>
      <c r="H31" s="113"/>
    </row>
    <row r="32" spans="1:8" ht="14.25" thickTop="1" thickBot="1">
      <c r="A32" s="267" t="s">
        <v>10</v>
      </c>
      <c r="B32" s="90">
        <f>ROUND(SUM(B20:B31),2)</f>
        <v>0</v>
      </c>
      <c r="C32" s="91">
        <f>SUM(C20:C31)</f>
        <v>0</v>
      </c>
      <c r="D32" s="113"/>
      <c r="E32" s="135" t="s">
        <v>19</v>
      </c>
      <c r="F32" s="89"/>
      <c r="G32" s="113"/>
      <c r="H32" s="113"/>
    </row>
    <row r="33" spans="1:8" ht="14.25" thickTop="1" thickBot="1">
      <c r="A33" s="113"/>
      <c r="B33" s="113"/>
      <c r="C33" s="113"/>
      <c r="D33" s="113"/>
      <c r="E33" s="137" t="s">
        <v>10</v>
      </c>
      <c r="F33" s="91">
        <f>ROUND(SUM(F20:F32),2)</f>
        <v>0</v>
      </c>
      <c r="G33" s="113"/>
      <c r="H33" s="113"/>
    </row>
    <row r="34" spans="1:8">
      <c r="A34" s="113"/>
      <c r="B34" s="113"/>
      <c r="C34" s="113"/>
      <c r="D34" s="113"/>
      <c r="E34" s="113"/>
      <c r="F34" s="113"/>
      <c r="G34" s="113"/>
      <c r="H34" s="113"/>
    </row>
    <row r="35" spans="1:8" ht="13.5" thickBot="1">
      <c r="A35" s="113"/>
      <c r="B35" s="113"/>
      <c r="C35" s="113"/>
      <c r="D35" s="113"/>
      <c r="E35" s="113"/>
      <c r="F35" s="113"/>
      <c r="G35" s="113"/>
      <c r="H35" s="113"/>
    </row>
    <row r="36" spans="1:8" ht="26.25" thickBot="1">
      <c r="A36" s="263" t="s">
        <v>92</v>
      </c>
      <c r="B36" s="115" t="s">
        <v>88</v>
      </c>
      <c r="C36" s="116" t="s">
        <v>9</v>
      </c>
      <c r="D36" s="113"/>
      <c r="E36" s="113"/>
      <c r="F36" s="113"/>
      <c r="G36" s="113"/>
      <c r="H36" s="113"/>
    </row>
    <row r="37" spans="1:8">
      <c r="A37" s="255" t="s">
        <v>19</v>
      </c>
      <c r="B37" s="3"/>
      <c r="C37" s="5"/>
      <c r="D37" s="113"/>
      <c r="E37" s="113"/>
      <c r="F37" s="113"/>
      <c r="G37" s="113"/>
      <c r="H37" s="113"/>
    </row>
    <row r="38" spans="1:8">
      <c r="A38" s="255" t="s">
        <v>20</v>
      </c>
      <c r="B38" s="13"/>
      <c r="C38" s="14"/>
      <c r="D38" s="113"/>
      <c r="E38" s="113"/>
      <c r="F38" s="113"/>
      <c r="G38" s="113"/>
      <c r="H38" s="113"/>
    </row>
    <row r="39" spans="1:8">
      <c r="A39" s="255" t="s">
        <v>21</v>
      </c>
      <c r="B39" s="13"/>
      <c r="C39" s="14"/>
      <c r="D39" s="113"/>
      <c r="E39" s="113"/>
      <c r="F39" s="113"/>
      <c r="G39" s="113"/>
      <c r="H39" s="113"/>
    </row>
    <row r="40" spans="1:8">
      <c r="A40" s="255" t="s">
        <v>22</v>
      </c>
      <c r="B40" s="13"/>
      <c r="C40" s="14"/>
      <c r="D40" s="113"/>
      <c r="E40" s="113"/>
      <c r="F40" s="113"/>
      <c r="G40" s="113"/>
      <c r="H40" s="113"/>
    </row>
    <row r="41" spans="1:8">
      <c r="A41" s="255" t="s">
        <v>23</v>
      </c>
      <c r="B41" s="3"/>
      <c r="C41" s="5"/>
      <c r="D41" s="113"/>
      <c r="E41" s="113"/>
      <c r="F41" s="113"/>
      <c r="G41" s="113"/>
      <c r="H41" s="113"/>
    </row>
    <row r="42" spans="1:8">
      <c r="A42" s="255" t="s">
        <v>24</v>
      </c>
      <c r="B42" s="3"/>
      <c r="C42" s="5"/>
      <c r="D42" s="113"/>
      <c r="E42" s="113"/>
      <c r="F42" s="113"/>
      <c r="G42" s="113"/>
      <c r="H42" s="113"/>
    </row>
    <row r="43" spans="1:8">
      <c r="A43" s="255" t="s">
        <v>25</v>
      </c>
      <c r="B43" s="3"/>
      <c r="C43" s="5"/>
      <c r="D43" s="113"/>
      <c r="E43" s="113"/>
      <c r="F43" s="113"/>
      <c r="G43" s="113"/>
      <c r="H43" s="113"/>
    </row>
    <row r="44" spans="1:8">
      <c r="A44" s="255" t="s">
        <v>26</v>
      </c>
      <c r="B44" s="3"/>
      <c r="C44" s="5"/>
      <c r="D44" s="113"/>
      <c r="E44" s="113"/>
      <c r="F44" s="113"/>
      <c r="G44" s="113"/>
      <c r="H44" s="113"/>
    </row>
    <row r="45" spans="1:8">
      <c r="A45" s="255" t="s">
        <v>27</v>
      </c>
      <c r="B45" s="3"/>
      <c r="C45" s="5"/>
      <c r="D45" s="113"/>
      <c r="E45" s="113"/>
      <c r="F45" s="113"/>
      <c r="G45" s="113"/>
      <c r="H45" s="113"/>
    </row>
    <row r="46" spans="1:8">
      <c r="A46" s="255" t="s">
        <v>28</v>
      </c>
      <c r="B46" s="3"/>
      <c r="C46" s="5"/>
      <c r="D46" s="113"/>
      <c r="E46" s="113"/>
      <c r="F46" s="113"/>
      <c r="G46" s="113"/>
      <c r="H46" s="113"/>
    </row>
    <row r="47" spans="1:8">
      <c r="A47" s="255" t="s">
        <v>29</v>
      </c>
      <c r="B47" s="3"/>
      <c r="C47" s="5"/>
      <c r="D47" s="113"/>
      <c r="E47" s="113"/>
      <c r="F47" s="113"/>
      <c r="G47" s="113"/>
      <c r="H47" s="113"/>
    </row>
    <row r="48" spans="1:8" ht="13.5" thickBot="1">
      <c r="A48" s="256" t="s">
        <v>30</v>
      </c>
      <c r="B48" s="88"/>
      <c r="C48" s="89"/>
      <c r="D48" s="113"/>
      <c r="E48" s="113"/>
      <c r="F48" s="113"/>
      <c r="G48" s="113"/>
      <c r="H48" s="113"/>
    </row>
    <row r="49" spans="1:8" ht="14.25" thickTop="1" thickBot="1">
      <c r="A49" s="267" t="s">
        <v>10</v>
      </c>
      <c r="B49" s="90">
        <f>ROUND(SUM(B37:B48),2)</f>
        <v>0</v>
      </c>
      <c r="C49" s="91">
        <f>ROUND(SUM(C37:C48),2)</f>
        <v>0</v>
      </c>
      <c r="D49" s="113"/>
      <c r="E49" s="113"/>
      <c r="F49" s="113"/>
      <c r="G49" s="113"/>
      <c r="H49" s="113"/>
    </row>
    <row r="50" spans="1:8">
      <c r="A50" s="113"/>
      <c r="B50" s="113"/>
      <c r="C50" s="113"/>
      <c r="D50" s="113"/>
      <c r="E50" s="113"/>
      <c r="F50" s="113"/>
      <c r="G50" s="113"/>
      <c r="H50" s="113"/>
    </row>
    <row r="51" spans="1:8">
      <c r="A51" s="113"/>
      <c r="B51" s="113"/>
      <c r="C51" s="113"/>
      <c r="D51" s="113"/>
      <c r="E51" s="113"/>
      <c r="F51" s="113"/>
      <c r="G51" s="113"/>
      <c r="H51" s="113"/>
    </row>
    <row r="52" spans="1:8">
      <c r="A52" s="113"/>
      <c r="B52" s="113"/>
      <c r="C52" s="113"/>
      <c r="D52" s="113"/>
      <c r="E52" s="113"/>
      <c r="F52" s="113"/>
      <c r="G52" s="113"/>
      <c r="H52" s="113"/>
    </row>
    <row r="53" spans="1:8">
      <c r="A53" s="113"/>
      <c r="B53" s="113"/>
      <c r="C53" s="113"/>
      <c r="D53" s="113"/>
      <c r="E53" s="113"/>
      <c r="F53" s="113"/>
      <c r="G53" s="113"/>
      <c r="H53" s="113"/>
    </row>
    <row r="54" spans="1:8">
      <c r="A54" s="113"/>
      <c r="B54" s="113"/>
      <c r="C54" s="113"/>
      <c r="D54" s="113"/>
      <c r="E54" s="113"/>
      <c r="F54" s="113"/>
      <c r="G54" s="113"/>
      <c r="H54" s="113"/>
    </row>
  </sheetData>
  <sheetProtection password="9130" sheet="1" objects="1" scenarios="1" selectLockedCells="1"/>
  <mergeCells count="2">
    <mergeCell ref="G1:H1"/>
    <mergeCell ref="D1:E1"/>
  </mergeCells>
  <phoneticPr fontId="0" type="noConversion"/>
  <printOptions horizontalCentered="1"/>
  <pageMargins left="0.59055118110236227" right="0.59055118110236227" top="0.55118110236220474" bottom="0.86614173228346458" header="0.39370078740157483" footer="0.47244094488188981"/>
  <pageSetup paperSize="9" orientation="landscape" horizontalDpi="360" verticalDpi="360" r:id="rId1"/>
  <headerFooter alignWithMargins="0">
    <oddFooter>&amp;L&amp;F &amp;A&amp;CPage &amp;P of &amp;N&amp;R&amp;D</oddFooter>
  </headerFooter>
</worksheet>
</file>

<file path=xl/worksheets/sheet4.xml><?xml version="1.0" encoding="utf-8"?>
<worksheet xmlns="http://schemas.openxmlformats.org/spreadsheetml/2006/main" xmlns:r="http://schemas.openxmlformats.org/officeDocument/2006/relationships">
  <dimension ref="A1:I41"/>
  <sheetViews>
    <sheetView showGridLines="0" showRowColHeaders="0" zoomScaleNormal="100" zoomScaleSheetLayoutView="100" workbookViewId="0">
      <selection activeCell="A4" sqref="A4"/>
    </sheetView>
  </sheetViews>
  <sheetFormatPr defaultRowHeight="12.75"/>
  <cols>
    <col min="1" max="1" width="25.7109375" customWidth="1"/>
    <col min="2" max="2" width="12.85546875" customWidth="1"/>
    <col min="3" max="3" width="15.42578125" customWidth="1"/>
    <col min="4" max="4" width="8" customWidth="1"/>
    <col min="5" max="5" width="11.28515625" customWidth="1"/>
    <col min="6" max="6" width="29.85546875" customWidth="1"/>
    <col min="7" max="7" width="11.28515625" customWidth="1"/>
    <col min="9" max="9" width="18" customWidth="1"/>
  </cols>
  <sheetData>
    <row r="1" spans="1:9" ht="15.75">
      <c r="A1" s="112" t="s">
        <v>96</v>
      </c>
      <c r="B1" s="113"/>
      <c r="C1" s="113"/>
      <c r="D1" s="239" t="s">
        <v>118</v>
      </c>
      <c r="E1" s="123"/>
      <c r="F1" s="242">
        <f>'Tax Calc'!D1</f>
        <v>2013</v>
      </c>
      <c r="G1" s="311" t="str">
        <f>'Tax Calc'!F1</f>
        <v>Name</v>
      </c>
      <c r="H1" s="312"/>
      <c r="I1" s="28" t="str">
        <f>'Tax Calc'!J1</f>
        <v>© 2010 - R G Rolfe</v>
      </c>
    </row>
    <row r="2" spans="1:9" ht="13.5" thickBot="1">
      <c r="A2" s="113"/>
      <c r="B2" s="113"/>
      <c r="C2" s="113"/>
      <c r="D2" s="113"/>
      <c r="E2" s="113"/>
      <c r="F2" s="113"/>
      <c r="G2" s="113"/>
      <c r="H2" s="113"/>
      <c r="I2" s="113"/>
    </row>
    <row r="3" spans="1:9" ht="26.25" thickBot="1">
      <c r="A3" s="263" t="s">
        <v>86</v>
      </c>
      <c r="B3" s="115" t="s">
        <v>53</v>
      </c>
      <c r="C3" s="115" t="s">
        <v>54</v>
      </c>
      <c r="D3" s="109" t="s">
        <v>89</v>
      </c>
      <c r="E3" s="113"/>
      <c r="F3" s="114" t="s">
        <v>99</v>
      </c>
      <c r="G3" s="115" t="s">
        <v>97</v>
      </c>
      <c r="H3" s="116" t="s">
        <v>100</v>
      </c>
      <c r="I3" s="113"/>
    </row>
    <row r="4" spans="1:9">
      <c r="A4" s="258"/>
      <c r="B4" s="16"/>
      <c r="C4" s="3"/>
      <c r="D4" s="118" t="s">
        <v>84</v>
      </c>
      <c r="E4" s="113"/>
      <c r="F4" s="255" t="s">
        <v>19</v>
      </c>
      <c r="G4" s="3"/>
      <c r="H4" s="121">
        <f>ROUND(G4/(1-'Tax Bands'!$A$4)*'Tax Bands'!$A$4,2)</f>
        <v>0</v>
      </c>
      <c r="I4" s="113"/>
    </row>
    <row r="5" spans="1:9">
      <c r="A5" s="258"/>
      <c r="B5" s="16"/>
      <c r="C5" s="3"/>
      <c r="D5" s="119" t="s">
        <v>84</v>
      </c>
      <c r="E5" s="113"/>
      <c r="F5" s="255" t="s">
        <v>20</v>
      </c>
      <c r="G5" s="3"/>
      <c r="H5" s="121">
        <f>ROUND(G5/(1-'Tax Bands'!$A$4)*'Tax Bands'!$A$4,2)</f>
        <v>0</v>
      </c>
      <c r="I5" s="113"/>
    </row>
    <row r="6" spans="1:9">
      <c r="A6" s="258"/>
      <c r="B6" s="16"/>
      <c r="C6" s="3"/>
      <c r="D6" s="119" t="s">
        <v>84</v>
      </c>
      <c r="E6" s="113"/>
      <c r="F6" s="255" t="s">
        <v>21</v>
      </c>
      <c r="G6" s="3"/>
      <c r="H6" s="121">
        <f>ROUND(G6/(1-'Tax Bands'!$A$4)*'Tax Bands'!$A$4,2)</f>
        <v>0</v>
      </c>
      <c r="I6" s="113"/>
    </row>
    <row r="7" spans="1:9">
      <c r="A7" s="258"/>
      <c r="B7" s="16"/>
      <c r="C7" s="3"/>
      <c r="D7" s="119" t="s">
        <v>84</v>
      </c>
      <c r="E7" s="113"/>
      <c r="F7" s="255" t="s">
        <v>22</v>
      </c>
      <c r="G7" s="3"/>
      <c r="H7" s="121">
        <f>ROUND(G7/(1-'Tax Bands'!$A$4)*'Tax Bands'!$A$4,2)</f>
        <v>0</v>
      </c>
      <c r="I7" s="113"/>
    </row>
    <row r="8" spans="1:9">
      <c r="A8" s="258"/>
      <c r="B8" s="16"/>
      <c r="C8" s="3"/>
      <c r="D8" s="119" t="s">
        <v>84</v>
      </c>
      <c r="E8" s="113"/>
      <c r="F8" s="255" t="s">
        <v>23</v>
      </c>
      <c r="G8" s="3"/>
      <c r="H8" s="121">
        <f>ROUND(G8/(1-'Tax Bands'!$A$4)*'Tax Bands'!$A$4,2)</f>
        <v>0</v>
      </c>
      <c r="I8" s="113"/>
    </row>
    <row r="9" spans="1:9">
      <c r="A9" s="258"/>
      <c r="B9" s="16"/>
      <c r="C9" s="3"/>
      <c r="D9" s="119" t="s">
        <v>84</v>
      </c>
      <c r="E9" s="113"/>
      <c r="F9" s="255" t="s">
        <v>24</v>
      </c>
      <c r="G9" s="3"/>
      <c r="H9" s="121">
        <f>ROUND(G9/(1-'Tax Bands'!$A$4)*'Tax Bands'!$A$4,2)</f>
        <v>0</v>
      </c>
      <c r="I9" s="113"/>
    </row>
    <row r="10" spans="1:9">
      <c r="A10" s="258"/>
      <c r="B10" s="16"/>
      <c r="C10" s="3"/>
      <c r="D10" s="119" t="s">
        <v>84</v>
      </c>
      <c r="E10" s="113"/>
      <c r="F10" s="255" t="s">
        <v>25</v>
      </c>
      <c r="G10" s="3"/>
      <c r="H10" s="121">
        <f>ROUND(G10/(1-'Tax Bands'!$A$4)*'Tax Bands'!$A$4,2)</f>
        <v>0</v>
      </c>
      <c r="I10" s="113"/>
    </row>
    <row r="11" spans="1:9">
      <c r="A11" s="258"/>
      <c r="B11" s="16"/>
      <c r="C11" s="3"/>
      <c r="D11" s="119" t="s">
        <v>84</v>
      </c>
      <c r="E11" s="113"/>
      <c r="F11" s="255" t="s">
        <v>26</v>
      </c>
      <c r="G11" s="3"/>
      <c r="H11" s="121">
        <f>ROUND(G11/(1-'Tax Bands'!$A$4)*'Tax Bands'!$A$4,2)</f>
        <v>0</v>
      </c>
      <c r="I11" s="113"/>
    </row>
    <row r="12" spans="1:9">
      <c r="A12" s="258"/>
      <c r="B12" s="16"/>
      <c r="C12" s="3"/>
      <c r="D12" s="119" t="s">
        <v>84</v>
      </c>
      <c r="E12" s="113"/>
      <c r="F12" s="255" t="s">
        <v>27</v>
      </c>
      <c r="G12" s="3"/>
      <c r="H12" s="121">
        <f>ROUND(G12/(1-'Tax Bands'!$A$4)*'Tax Bands'!$A$4,2)</f>
        <v>0</v>
      </c>
      <c r="I12" s="113"/>
    </row>
    <row r="13" spans="1:9">
      <c r="A13" s="258"/>
      <c r="B13" s="16"/>
      <c r="C13" s="3"/>
      <c r="D13" s="119" t="s">
        <v>84</v>
      </c>
      <c r="E13" s="113"/>
      <c r="F13" s="255" t="s">
        <v>28</v>
      </c>
      <c r="G13" s="3"/>
      <c r="H13" s="121">
        <f>ROUND(G13/(1-'Tax Bands'!$A$4)*'Tax Bands'!$A$4,2)</f>
        <v>0</v>
      </c>
      <c r="I13" s="113"/>
    </row>
    <row r="14" spans="1:9">
      <c r="A14" s="258"/>
      <c r="B14" s="16"/>
      <c r="C14" s="3"/>
      <c r="D14" s="119" t="s">
        <v>84</v>
      </c>
      <c r="E14" s="113"/>
      <c r="F14" s="255" t="s">
        <v>29</v>
      </c>
      <c r="G14" s="3"/>
      <c r="H14" s="121">
        <f>ROUND(G14/(1-'Tax Bands'!$A$4)*'Tax Bands'!$A$4,2)</f>
        <v>0</v>
      </c>
      <c r="I14" s="113"/>
    </row>
    <row r="15" spans="1:9" ht="13.5" thickBot="1">
      <c r="A15" s="258"/>
      <c r="B15" s="16"/>
      <c r="C15" s="3"/>
      <c r="D15" s="119" t="s">
        <v>84</v>
      </c>
      <c r="E15" s="113"/>
      <c r="F15" s="256" t="s">
        <v>30</v>
      </c>
      <c r="G15" s="3"/>
      <c r="H15" s="121">
        <f>ROUND(G15/(1-'Tax Bands'!$A$4)*'Tax Bands'!$A$4,2)</f>
        <v>0</v>
      </c>
      <c r="I15" s="113"/>
    </row>
    <row r="16" spans="1:9" ht="14.25" thickTop="1" thickBot="1">
      <c r="A16" s="258"/>
      <c r="B16" s="16"/>
      <c r="C16" s="3"/>
      <c r="D16" s="119" t="s">
        <v>84</v>
      </c>
      <c r="E16" s="113"/>
      <c r="F16" s="257" t="s">
        <v>10</v>
      </c>
      <c r="G16" s="122">
        <f>ROUND(SUM(G4:G15),2)</f>
        <v>0</v>
      </c>
      <c r="H16" s="91">
        <f>SUM(H4:H15)</f>
        <v>0</v>
      </c>
      <c r="I16" s="113"/>
    </row>
    <row r="17" spans="1:9" ht="13.5" thickBot="1">
      <c r="A17" s="258"/>
      <c r="B17" s="16"/>
      <c r="C17" s="3"/>
      <c r="D17" s="119" t="s">
        <v>84</v>
      </c>
      <c r="E17" s="113"/>
      <c r="F17" s="261" t="s">
        <v>101</v>
      </c>
      <c r="G17" s="46">
        <f>G16+H16</f>
        <v>0</v>
      </c>
      <c r="H17" s="113"/>
      <c r="I17" s="113"/>
    </row>
    <row r="18" spans="1:9">
      <c r="A18" s="258"/>
      <c r="B18" s="16"/>
      <c r="C18" s="3"/>
      <c r="D18" s="119" t="s">
        <v>84</v>
      </c>
      <c r="E18" s="113"/>
      <c r="F18" s="113"/>
      <c r="G18" s="113"/>
      <c r="H18" s="113"/>
      <c r="I18" s="113"/>
    </row>
    <row r="19" spans="1:9" ht="13.5" thickBot="1">
      <c r="A19" s="258"/>
      <c r="B19" s="16"/>
      <c r="C19" s="3"/>
      <c r="D19" s="119" t="s">
        <v>84</v>
      </c>
      <c r="E19" s="113"/>
      <c r="F19" s="113"/>
      <c r="G19" s="113"/>
      <c r="H19" s="113"/>
      <c r="I19" s="113"/>
    </row>
    <row r="20" spans="1:9" ht="13.5" thickBot="1">
      <c r="A20" s="258"/>
      <c r="B20" s="16"/>
      <c r="C20" s="3"/>
      <c r="D20" s="119" t="s">
        <v>84</v>
      </c>
      <c r="E20" s="113"/>
      <c r="F20" s="114" t="s">
        <v>98</v>
      </c>
      <c r="G20" s="116" t="s">
        <v>97</v>
      </c>
      <c r="H20" s="113"/>
      <c r="I20" s="113"/>
    </row>
    <row r="21" spans="1:9">
      <c r="A21" s="258"/>
      <c r="B21" s="16"/>
      <c r="C21" s="3"/>
      <c r="D21" s="119" t="s">
        <v>84</v>
      </c>
      <c r="E21" s="113"/>
      <c r="F21" s="255" t="s">
        <v>19</v>
      </c>
      <c r="G21" s="5"/>
      <c r="H21" s="113"/>
      <c r="I21" s="113"/>
    </row>
    <row r="22" spans="1:9">
      <c r="A22" s="258"/>
      <c r="B22" s="16"/>
      <c r="C22" s="3"/>
      <c r="D22" s="119" t="s">
        <v>84</v>
      </c>
      <c r="E22" s="113"/>
      <c r="F22" s="255" t="s">
        <v>20</v>
      </c>
      <c r="G22" s="5"/>
      <c r="H22" s="113"/>
      <c r="I22" s="113"/>
    </row>
    <row r="23" spans="1:9">
      <c r="A23" s="258"/>
      <c r="B23" s="16"/>
      <c r="C23" s="3"/>
      <c r="D23" s="119" t="s">
        <v>84</v>
      </c>
      <c r="E23" s="113"/>
      <c r="F23" s="255" t="s">
        <v>21</v>
      </c>
      <c r="G23" s="5"/>
      <c r="H23" s="113"/>
      <c r="I23" s="113"/>
    </row>
    <row r="24" spans="1:9">
      <c r="A24" s="258"/>
      <c r="B24" s="16"/>
      <c r="C24" s="3"/>
      <c r="D24" s="119" t="s">
        <v>84</v>
      </c>
      <c r="E24" s="113"/>
      <c r="F24" s="255" t="s">
        <v>22</v>
      </c>
      <c r="G24" s="5"/>
      <c r="H24" s="113"/>
      <c r="I24" s="113"/>
    </row>
    <row r="25" spans="1:9">
      <c r="A25" s="258"/>
      <c r="B25" s="16"/>
      <c r="C25" s="3"/>
      <c r="D25" s="119" t="s">
        <v>84</v>
      </c>
      <c r="E25" s="113"/>
      <c r="F25" s="255" t="s">
        <v>23</v>
      </c>
      <c r="G25" s="5"/>
      <c r="H25" s="113"/>
      <c r="I25" s="113"/>
    </row>
    <row r="26" spans="1:9">
      <c r="A26" s="258"/>
      <c r="B26" s="16"/>
      <c r="C26" s="3"/>
      <c r="D26" s="119" t="s">
        <v>84</v>
      </c>
      <c r="E26" s="113"/>
      <c r="F26" s="255" t="s">
        <v>24</v>
      </c>
      <c r="G26" s="5"/>
      <c r="H26" s="113"/>
      <c r="I26" s="113"/>
    </row>
    <row r="27" spans="1:9">
      <c r="A27" s="258"/>
      <c r="B27" s="16"/>
      <c r="C27" s="3"/>
      <c r="D27" s="119" t="s">
        <v>84</v>
      </c>
      <c r="E27" s="113"/>
      <c r="F27" s="255" t="s">
        <v>25</v>
      </c>
      <c r="G27" s="5"/>
      <c r="H27" s="113"/>
      <c r="I27" s="113"/>
    </row>
    <row r="28" spans="1:9">
      <c r="A28" s="258"/>
      <c r="B28" s="16"/>
      <c r="C28" s="3"/>
      <c r="D28" s="119" t="s">
        <v>84</v>
      </c>
      <c r="E28" s="113"/>
      <c r="F28" s="255" t="s">
        <v>26</v>
      </c>
      <c r="G28" s="5"/>
      <c r="H28" s="113"/>
      <c r="I28" s="113"/>
    </row>
    <row r="29" spans="1:9">
      <c r="A29" s="258"/>
      <c r="B29" s="16"/>
      <c r="C29" s="3"/>
      <c r="D29" s="119" t="s">
        <v>84</v>
      </c>
      <c r="E29" s="113"/>
      <c r="F29" s="255" t="s">
        <v>27</v>
      </c>
      <c r="G29" s="5"/>
      <c r="H29" s="113"/>
      <c r="I29" s="113"/>
    </row>
    <row r="30" spans="1:9">
      <c r="A30" s="258"/>
      <c r="B30" s="16"/>
      <c r="C30" s="3"/>
      <c r="D30" s="119" t="s">
        <v>84</v>
      </c>
      <c r="E30" s="113"/>
      <c r="F30" s="255" t="s">
        <v>28</v>
      </c>
      <c r="G30" s="5"/>
      <c r="H30" s="113"/>
      <c r="I30" s="113"/>
    </row>
    <row r="31" spans="1:9" ht="13.5" thickBot="1">
      <c r="A31" s="259"/>
      <c r="B31" s="94"/>
      <c r="C31" s="88"/>
      <c r="D31" s="120" t="s">
        <v>84</v>
      </c>
      <c r="E31" s="113"/>
      <c r="F31" s="255" t="s">
        <v>29</v>
      </c>
      <c r="G31" s="5"/>
      <c r="H31" s="113"/>
      <c r="I31" s="113"/>
    </row>
    <row r="32" spans="1:9" ht="14.25" thickTop="1" thickBot="1">
      <c r="A32" s="264" t="s">
        <v>10</v>
      </c>
      <c r="B32" s="95"/>
      <c r="C32" s="96">
        <f>ROUND(SUM(C4:C31),2)</f>
        <v>0</v>
      </c>
      <c r="D32" s="97"/>
      <c r="E32" s="113"/>
      <c r="F32" s="256" t="s">
        <v>30</v>
      </c>
      <c r="G32" s="89"/>
      <c r="H32" s="113"/>
      <c r="I32" s="113"/>
    </row>
    <row r="33" spans="1:9" ht="14.25" thickTop="1" thickBot="1">
      <c r="A33" s="265" t="s">
        <v>90</v>
      </c>
      <c r="B33" s="86"/>
      <c r="C33" s="85">
        <f>ROUND(SUMIF(D4:D31,"=Yes",C4:C31),2)</f>
        <v>0</v>
      </c>
      <c r="D33" s="87"/>
      <c r="E33" s="113"/>
      <c r="F33" s="257" t="s">
        <v>10</v>
      </c>
      <c r="G33" s="91">
        <f>ROUND(SUM(G21:G32),2)</f>
        <v>0</v>
      </c>
      <c r="I33" s="262">
        <f>'Tax Calc'!D11</f>
        <v>0</v>
      </c>
    </row>
    <row r="34" spans="1:9">
      <c r="A34" s="113"/>
      <c r="B34" s="113"/>
      <c r="C34" s="113"/>
      <c r="D34" s="113"/>
      <c r="E34" s="113"/>
      <c r="F34" s="113"/>
      <c r="G34" s="113"/>
      <c r="H34" s="113"/>
      <c r="I34" s="113"/>
    </row>
    <row r="35" spans="1:9">
      <c r="A35" s="113"/>
      <c r="B35" s="315" t="s">
        <v>102</v>
      </c>
      <c r="C35" s="316"/>
      <c r="D35" s="316"/>
      <c r="E35" s="232" t="str">
        <f xml:space="preserve"> IF(I33&gt;0,(G17+G33)/I33,"???")</f>
        <v>???</v>
      </c>
      <c r="F35" s="317" t="s">
        <v>106</v>
      </c>
      <c r="G35" s="318"/>
      <c r="H35" s="113"/>
      <c r="I35" s="113"/>
    </row>
    <row r="36" spans="1:9">
      <c r="B36" s="138" t="str">
        <f>IF(G17+G33&gt;I33,"WARNING - So far this year you have contributed more to your pension plan than your income.","")</f>
        <v/>
      </c>
      <c r="C36" s="138"/>
      <c r="D36" s="138"/>
      <c r="E36" s="138"/>
      <c r="F36" s="138"/>
      <c r="G36" s="138"/>
      <c r="H36" s="138"/>
      <c r="I36" s="113"/>
    </row>
    <row r="37" spans="1:9">
      <c r="A37" s="113"/>
      <c r="B37" s="138" t="str">
        <f>IF('Tax Calc'!C3&gt;=75,"You might be too old to be paying into a pension.","")</f>
        <v/>
      </c>
      <c r="C37" s="138"/>
      <c r="D37" s="138"/>
      <c r="E37" s="138"/>
      <c r="F37" s="138"/>
      <c r="G37" s="138"/>
      <c r="H37" s="138"/>
      <c r="I37" s="113"/>
    </row>
    <row r="38" spans="1:9">
      <c r="A38" s="113"/>
      <c r="B38" s="113"/>
      <c r="C38" s="113"/>
      <c r="D38" s="113"/>
      <c r="E38" s="113"/>
      <c r="F38" s="113"/>
      <c r="G38" s="113"/>
      <c r="H38" s="113"/>
      <c r="I38" s="113"/>
    </row>
    <row r="39" spans="1:9">
      <c r="A39" s="113"/>
      <c r="B39" s="113"/>
      <c r="C39" s="113"/>
      <c r="D39" s="113"/>
      <c r="E39" s="113"/>
      <c r="F39" s="113"/>
      <c r="G39" s="113"/>
      <c r="H39" s="113"/>
      <c r="I39" s="113"/>
    </row>
    <row r="40" spans="1:9">
      <c r="A40" s="113"/>
      <c r="B40" s="113"/>
      <c r="C40" s="113"/>
      <c r="D40" s="113"/>
      <c r="E40" s="113"/>
      <c r="F40" s="139"/>
      <c r="G40" s="113"/>
      <c r="H40" s="113"/>
      <c r="I40" s="113"/>
    </row>
    <row r="41" spans="1:9">
      <c r="A41" s="113"/>
      <c r="B41" s="113"/>
      <c r="C41" s="113"/>
      <c r="D41" s="113"/>
      <c r="E41" s="113"/>
      <c r="F41" s="113"/>
      <c r="G41" s="113"/>
      <c r="H41" s="113"/>
      <c r="I41" s="113"/>
    </row>
  </sheetData>
  <sheetProtection password="9130" sheet="1" objects="1" scenarios="1" selectLockedCells="1" sort="0"/>
  <mergeCells count="3">
    <mergeCell ref="B35:D35"/>
    <mergeCell ref="F35:G35"/>
    <mergeCell ref="G1:H1"/>
  </mergeCells>
  <phoneticPr fontId="16" type="noConversion"/>
  <conditionalFormatting sqref="B37:H37">
    <cfRule type="expression" dxfId="1" priority="1" stopIfTrue="1">
      <formula>$B$37&lt;&gt;""</formula>
    </cfRule>
  </conditionalFormatting>
  <conditionalFormatting sqref="B36:H36">
    <cfRule type="expression" dxfId="0" priority="2" stopIfTrue="1">
      <formula>$G$17+$G$33&gt;$I$33</formula>
    </cfRule>
  </conditionalFormatting>
  <dataValidations count="1">
    <dataValidation type="list" showInputMessage="1" showErrorMessage="1" error="You can only have Yes or No in this cell" prompt="Select Yes or No from the dropdown list." sqref="D4:D31">
      <formula1>"No,Yes"</formula1>
    </dataValidation>
  </dataValidations>
  <pageMargins left="0.59055118110236227" right="0.59055118110236227" top="0.6692913385826772" bottom="0.6692913385826772" header="0.35433070866141736" footer="0.39370078740157483"/>
  <pageSetup paperSize="9" scale="94" orientation="landscape" r:id="rId1"/>
  <headerFooter alignWithMargins="0">
    <oddFooter>&amp;L&amp;F &amp;A&amp;CPage &amp;P of &amp;N&amp;R&amp;D</oddFooter>
  </headerFooter>
  <drawing r:id="rId2"/>
  <legacyDrawing r:id="rId3"/>
</worksheet>
</file>

<file path=xl/worksheets/sheet5.xml><?xml version="1.0" encoding="utf-8"?>
<worksheet xmlns="http://schemas.openxmlformats.org/spreadsheetml/2006/main" xmlns:r="http://schemas.openxmlformats.org/officeDocument/2006/relationships">
  <sheetPr>
    <pageSetUpPr autoPageBreaks="0"/>
  </sheetPr>
  <dimension ref="A1:I37"/>
  <sheetViews>
    <sheetView showGridLines="0" showRowColHeaders="0" zoomScaleNormal="100" workbookViewId="0">
      <selection activeCell="B5" sqref="B5"/>
    </sheetView>
  </sheetViews>
  <sheetFormatPr defaultRowHeight="12.75"/>
  <cols>
    <col min="1" max="1" width="25.85546875" customWidth="1"/>
    <col min="2" max="2" width="14.42578125" customWidth="1"/>
    <col min="3" max="3" width="13" customWidth="1"/>
    <col min="4" max="4" width="8.140625" customWidth="1"/>
    <col min="5" max="5" width="19.5703125" customWidth="1"/>
    <col min="6" max="6" width="13.42578125" customWidth="1"/>
    <col min="7" max="7" width="11.85546875" customWidth="1"/>
    <col min="8" max="8" width="13.5703125" customWidth="1"/>
    <col min="9" max="9" width="12.5703125" customWidth="1"/>
    <col min="10" max="10" width="11.85546875" customWidth="1"/>
  </cols>
  <sheetData>
    <row r="1" spans="1:9" ht="15.75">
      <c r="A1" s="131" t="s">
        <v>48</v>
      </c>
      <c r="B1" s="113"/>
      <c r="C1" s="113"/>
      <c r="D1" s="113"/>
      <c r="E1" s="30" t="str">
        <f>'Tax Calc'!F1</f>
        <v>Name</v>
      </c>
      <c r="F1" s="313" t="s">
        <v>118</v>
      </c>
      <c r="G1" s="312"/>
      <c r="H1" s="242">
        <f>'Tax Calc'!D1</f>
        <v>2013</v>
      </c>
      <c r="I1" s="28" t="str">
        <f>'Tax Calc'!J1</f>
        <v>© 2010 - R G Rolfe</v>
      </c>
    </row>
    <row r="2" spans="1:9">
      <c r="A2" s="113"/>
      <c r="B2" s="113"/>
      <c r="C2" s="113"/>
      <c r="D2" s="113"/>
      <c r="E2" s="113"/>
      <c r="F2" s="113"/>
      <c r="G2" s="113"/>
      <c r="H2" s="113"/>
    </row>
    <row r="3" spans="1:9" ht="13.5" thickBot="1">
      <c r="A3" s="132" t="s">
        <v>15</v>
      </c>
      <c r="B3" s="132"/>
      <c r="C3" s="132"/>
      <c r="D3" s="132"/>
      <c r="E3" s="113"/>
      <c r="F3" s="113"/>
      <c r="G3" s="113"/>
      <c r="H3" s="113"/>
    </row>
    <row r="4" spans="1:9" ht="39" thickBot="1">
      <c r="A4" s="133" t="s">
        <v>18</v>
      </c>
      <c r="B4" s="115" t="s">
        <v>17</v>
      </c>
      <c r="C4" s="116" t="s">
        <v>9</v>
      </c>
      <c r="D4" s="113"/>
      <c r="E4" s="133" t="s">
        <v>31</v>
      </c>
      <c r="F4" s="116" t="s">
        <v>32</v>
      </c>
      <c r="G4" s="113"/>
      <c r="H4" s="113"/>
    </row>
    <row r="5" spans="1:9">
      <c r="A5" s="246" t="s">
        <v>19</v>
      </c>
      <c r="B5" s="3"/>
      <c r="C5" s="5"/>
      <c r="D5" s="113"/>
      <c r="E5" s="246" t="s">
        <v>19</v>
      </c>
      <c r="F5" s="5"/>
      <c r="G5" s="113"/>
      <c r="H5" s="113"/>
    </row>
    <row r="6" spans="1:9">
      <c r="A6" s="246" t="s">
        <v>20</v>
      </c>
      <c r="B6" s="3"/>
      <c r="C6" s="5"/>
      <c r="D6" s="113"/>
      <c r="E6" s="246" t="s">
        <v>20</v>
      </c>
      <c r="F6" s="5"/>
      <c r="G6" s="113"/>
      <c r="H6" s="113"/>
    </row>
    <row r="7" spans="1:9">
      <c r="A7" s="246" t="s">
        <v>21</v>
      </c>
      <c r="B7" s="3"/>
      <c r="C7" s="5"/>
      <c r="D7" s="113"/>
      <c r="E7" s="246" t="s">
        <v>21</v>
      </c>
      <c r="F7" s="5"/>
      <c r="G7" s="113"/>
      <c r="H7" s="113"/>
    </row>
    <row r="8" spans="1:9">
      <c r="A8" s="246" t="s">
        <v>22</v>
      </c>
      <c r="B8" s="3"/>
      <c r="C8" s="5"/>
      <c r="D8" s="113"/>
      <c r="E8" s="246" t="s">
        <v>22</v>
      </c>
      <c r="F8" s="5"/>
      <c r="G8" s="113"/>
      <c r="H8" s="113"/>
    </row>
    <row r="9" spans="1:9">
      <c r="A9" s="246" t="s">
        <v>23</v>
      </c>
      <c r="B9" s="3"/>
      <c r="C9" s="5"/>
      <c r="D9" s="113"/>
      <c r="E9" s="246" t="s">
        <v>23</v>
      </c>
      <c r="F9" s="5"/>
      <c r="G9" s="113"/>
      <c r="H9" s="113"/>
    </row>
    <row r="10" spans="1:9">
      <c r="A10" s="246" t="s">
        <v>24</v>
      </c>
      <c r="B10" s="3"/>
      <c r="C10" s="5"/>
      <c r="D10" s="113"/>
      <c r="E10" s="246" t="s">
        <v>24</v>
      </c>
      <c r="F10" s="5"/>
      <c r="G10" s="113"/>
      <c r="H10" s="113"/>
    </row>
    <row r="11" spans="1:9">
      <c r="A11" s="246" t="s">
        <v>25</v>
      </c>
      <c r="B11" s="3"/>
      <c r="C11" s="5"/>
      <c r="D11" s="113"/>
      <c r="E11" s="246" t="s">
        <v>25</v>
      </c>
      <c r="F11" s="5"/>
      <c r="G11" s="113"/>
      <c r="H11" s="113"/>
    </row>
    <row r="12" spans="1:9">
      <c r="A12" s="246" t="s">
        <v>26</v>
      </c>
      <c r="B12" s="3"/>
      <c r="C12" s="5"/>
      <c r="D12" s="132"/>
      <c r="E12" s="246" t="s">
        <v>26</v>
      </c>
      <c r="F12" s="5"/>
      <c r="G12" s="113"/>
      <c r="H12" s="113"/>
    </row>
    <row r="13" spans="1:9">
      <c r="A13" s="246" t="s">
        <v>27</v>
      </c>
      <c r="B13" s="3"/>
      <c r="C13" s="5"/>
      <c r="D13" s="132"/>
      <c r="E13" s="246" t="s">
        <v>27</v>
      </c>
      <c r="F13" s="5"/>
      <c r="G13" s="113"/>
      <c r="H13" s="113"/>
    </row>
    <row r="14" spans="1:9">
      <c r="A14" s="246" t="s">
        <v>28</v>
      </c>
      <c r="B14" s="3"/>
      <c r="C14" s="5"/>
      <c r="D14" s="132"/>
      <c r="E14" s="246" t="s">
        <v>28</v>
      </c>
      <c r="F14" s="5"/>
      <c r="G14" s="113"/>
      <c r="H14" s="113"/>
    </row>
    <row r="15" spans="1:9">
      <c r="A15" s="246" t="s">
        <v>29</v>
      </c>
      <c r="B15" s="3"/>
      <c r="C15" s="5"/>
      <c r="D15" s="132"/>
      <c r="E15" s="246" t="s">
        <v>29</v>
      </c>
      <c r="F15" s="5"/>
      <c r="G15" s="113"/>
      <c r="H15" s="113"/>
    </row>
    <row r="16" spans="1:9" ht="13.5" thickBot="1">
      <c r="A16" s="247" t="s">
        <v>30</v>
      </c>
      <c r="B16" s="88"/>
      <c r="C16" s="89"/>
      <c r="D16" s="132"/>
      <c r="E16" s="247" t="s">
        <v>30</v>
      </c>
      <c r="F16" s="89"/>
      <c r="G16" s="113"/>
      <c r="H16" s="113"/>
    </row>
    <row r="17" spans="1:8" ht="14.25" thickTop="1" thickBot="1">
      <c r="A17" s="248" t="s">
        <v>10</v>
      </c>
      <c r="B17" s="90">
        <f>ROUND(SUM(B5:B16),2)</f>
        <v>0</v>
      </c>
      <c r="C17" s="91">
        <f>ROUND(SUM(C5:C16),2)</f>
        <v>0</v>
      </c>
      <c r="D17" s="132"/>
      <c r="E17" s="248" t="s">
        <v>10</v>
      </c>
      <c r="F17" s="91">
        <f>ROUND(SUM(F5:F16),2)</f>
        <v>0</v>
      </c>
      <c r="G17" s="45">
        <f>B17-F17</f>
        <v>0</v>
      </c>
      <c r="H17" s="113"/>
    </row>
    <row r="18" spans="1:8">
      <c r="A18" s="113"/>
      <c r="B18" s="113"/>
      <c r="C18" s="113"/>
      <c r="D18" s="113"/>
      <c r="E18" s="113"/>
      <c r="F18" s="113"/>
      <c r="G18" s="113"/>
      <c r="H18" s="113"/>
    </row>
    <row r="19" spans="1:8" ht="13.5" thickBot="1">
      <c r="A19" s="113"/>
      <c r="B19" s="113"/>
      <c r="C19" s="113"/>
      <c r="D19" s="113"/>
      <c r="E19" s="113"/>
      <c r="F19" s="113"/>
      <c r="G19" s="113"/>
      <c r="H19" s="113"/>
    </row>
    <row r="20" spans="1:8" ht="26.25" thickBot="1">
      <c r="A20" s="31" t="str">
        <f>IF(F17&gt;B17,"NOTE: Expenses are greater than income for self employment.  Income figure used as expenses figure to calculate taxable income.","")</f>
        <v/>
      </c>
      <c r="B20" s="140"/>
      <c r="C20" s="140"/>
      <c r="D20" s="113"/>
      <c r="E20" s="133" t="s">
        <v>45</v>
      </c>
      <c r="F20" s="141" t="s">
        <v>17</v>
      </c>
      <c r="G20" s="116" t="s">
        <v>9</v>
      </c>
      <c r="H20" s="113"/>
    </row>
    <row r="21" spans="1:8" ht="13.5" thickBot="1">
      <c r="A21" s="142" t="s">
        <v>49</v>
      </c>
      <c r="B21" s="46">
        <f>B17+F33</f>
        <v>0</v>
      </c>
      <c r="C21" s="113"/>
      <c r="D21" s="113"/>
      <c r="E21" s="108"/>
      <c r="F21" s="3"/>
      <c r="G21" s="5"/>
      <c r="H21" s="113"/>
    </row>
    <row r="22" spans="1:8" ht="13.5" thickBot="1">
      <c r="A22" s="113"/>
      <c r="B22" s="113"/>
      <c r="C22" s="113"/>
      <c r="D22" s="113"/>
      <c r="E22" s="15"/>
      <c r="F22" s="13"/>
      <c r="G22" s="14"/>
      <c r="H22" s="113"/>
    </row>
    <row r="23" spans="1:8" ht="13.5" thickBot="1">
      <c r="A23" s="142" t="s">
        <v>33</v>
      </c>
      <c r="B23" s="47">
        <f>B21-IF(F17&gt;B17,B17,F17)</f>
        <v>0</v>
      </c>
      <c r="C23" s="46">
        <f>C17+G33</f>
        <v>0</v>
      </c>
      <c r="D23" s="113"/>
      <c r="E23" s="15"/>
      <c r="F23" s="13"/>
      <c r="G23" s="14"/>
      <c r="H23" s="113"/>
    </row>
    <row r="24" spans="1:8">
      <c r="A24" s="113"/>
      <c r="B24" s="113"/>
      <c r="C24" s="113"/>
      <c r="D24" s="113"/>
      <c r="E24" s="15"/>
      <c r="F24" s="13"/>
      <c r="G24" s="14"/>
      <c r="H24" s="113"/>
    </row>
    <row r="25" spans="1:8">
      <c r="A25" s="113"/>
      <c r="B25" s="113"/>
      <c r="C25" s="113"/>
      <c r="D25" s="113"/>
      <c r="E25" s="15"/>
      <c r="F25" s="13"/>
      <c r="G25" s="14"/>
      <c r="H25" s="113"/>
    </row>
    <row r="26" spans="1:8">
      <c r="A26" s="113"/>
      <c r="B26" s="113"/>
      <c r="C26" s="113"/>
      <c r="D26" s="113"/>
      <c r="E26" s="15"/>
      <c r="F26" s="13"/>
      <c r="G26" s="14"/>
      <c r="H26" s="113"/>
    </row>
    <row r="27" spans="1:8">
      <c r="A27" s="113"/>
      <c r="B27" s="113"/>
      <c r="C27" s="113"/>
      <c r="D27" s="113"/>
      <c r="E27" s="15"/>
      <c r="F27" s="13"/>
      <c r="G27" s="14"/>
      <c r="H27" s="113"/>
    </row>
    <row r="28" spans="1:8">
      <c r="A28" s="113"/>
      <c r="B28" s="143"/>
      <c r="C28" s="113"/>
      <c r="D28" s="113"/>
      <c r="E28" s="15"/>
      <c r="F28" s="13"/>
      <c r="G28" s="14"/>
      <c r="H28" s="113"/>
    </row>
    <row r="29" spans="1:8">
      <c r="A29" s="113"/>
      <c r="B29" s="143"/>
      <c r="C29" s="143"/>
      <c r="D29" s="113"/>
      <c r="E29" s="15"/>
      <c r="F29" s="13"/>
      <c r="G29" s="14"/>
      <c r="H29" s="113"/>
    </row>
    <row r="30" spans="1:8">
      <c r="A30" s="113"/>
      <c r="B30" s="113"/>
      <c r="C30" s="113"/>
      <c r="D30" s="113"/>
      <c r="E30" s="15"/>
      <c r="F30" s="13"/>
      <c r="G30" s="14"/>
      <c r="H30" s="113"/>
    </row>
    <row r="31" spans="1:8">
      <c r="A31" s="113"/>
      <c r="B31" s="113"/>
      <c r="C31" s="113"/>
      <c r="D31" s="113"/>
      <c r="E31" s="15"/>
      <c r="F31" s="13"/>
      <c r="G31" s="14"/>
      <c r="H31" s="113"/>
    </row>
    <row r="32" spans="1:8" ht="13.5" thickBot="1">
      <c r="A32" s="113"/>
      <c r="B32" s="113"/>
      <c r="C32" s="113"/>
      <c r="D32" s="113"/>
      <c r="E32" s="92"/>
      <c r="F32" s="99"/>
      <c r="G32" s="93"/>
      <c r="H32" s="113"/>
    </row>
    <row r="33" spans="1:8" ht="14.25" thickTop="1" thickBot="1">
      <c r="A33" s="113"/>
      <c r="B33" s="113"/>
      <c r="C33" s="113"/>
      <c r="D33" s="113"/>
      <c r="E33" s="117" t="s">
        <v>10</v>
      </c>
      <c r="F33" s="90">
        <f>ROUND(SUM(F21:F32),2)</f>
        <v>0</v>
      </c>
      <c r="G33" s="91">
        <f>ROUND(SUM(G21:G32),2)</f>
        <v>0</v>
      </c>
      <c r="H33" s="113"/>
    </row>
    <row r="34" spans="1:8">
      <c r="A34" s="113"/>
      <c r="B34" s="113"/>
      <c r="C34" s="113"/>
      <c r="D34" s="113"/>
      <c r="E34" s="113"/>
      <c r="F34" s="113"/>
      <c r="G34" s="113"/>
      <c r="H34" s="113"/>
    </row>
    <row r="35" spans="1:8">
      <c r="A35" s="113"/>
      <c r="B35" s="113"/>
      <c r="C35" s="113"/>
      <c r="D35" s="113"/>
      <c r="E35" s="113"/>
      <c r="F35" s="113"/>
      <c r="G35" s="113"/>
      <c r="H35" s="113"/>
    </row>
    <row r="36" spans="1:8">
      <c r="A36" s="113"/>
      <c r="B36" s="113"/>
      <c r="C36" s="113"/>
      <c r="D36" s="113"/>
      <c r="E36" s="113"/>
      <c r="F36" s="113"/>
      <c r="G36" s="113"/>
      <c r="H36" s="113"/>
    </row>
    <row r="37" spans="1:8">
      <c r="A37" s="113"/>
      <c r="B37" s="113"/>
      <c r="C37" s="113"/>
      <c r="D37" s="113"/>
      <c r="E37" s="113"/>
      <c r="F37" s="113"/>
      <c r="G37" s="113"/>
      <c r="H37" s="113"/>
    </row>
  </sheetData>
  <sheetProtection password="9130" sheet="1" objects="1" scenarios="1" selectLockedCells="1" sort="0"/>
  <mergeCells count="1">
    <mergeCell ref="F1:G1"/>
  </mergeCells>
  <phoneticPr fontId="0" type="noConversion"/>
  <printOptions horizontalCentered="1"/>
  <pageMargins left="0.59055118110236227" right="0.59055118110236227" top="0.55118110236220474" bottom="0.86614173228346458" header="0.39370078740157483" footer="0.47244094488188981"/>
  <pageSetup paperSize="9" orientation="landscape" horizontalDpi="360" verticalDpi="360" r:id="rId1"/>
  <headerFooter alignWithMargins="0">
    <oddFooter>&amp;L&amp;F &amp;A&amp;CPage &amp;P of &amp;N&amp;R&amp;D</oddFooter>
  </headerFooter>
</worksheet>
</file>

<file path=xl/worksheets/sheet6.xml><?xml version="1.0" encoding="utf-8"?>
<worksheet xmlns="http://schemas.openxmlformats.org/spreadsheetml/2006/main" xmlns:r="http://schemas.openxmlformats.org/officeDocument/2006/relationships">
  <sheetPr>
    <pageSetUpPr autoPageBreaks="0"/>
  </sheetPr>
  <dimension ref="A1:K83"/>
  <sheetViews>
    <sheetView showGridLines="0" showRowColHeaders="0" topLeftCell="A31" zoomScaleNormal="100" workbookViewId="0">
      <selection activeCell="B62" sqref="B62"/>
    </sheetView>
  </sheetViews>
  <sheetFormatPr defaultRowHeight="12.75"/>
  <cols>
    <col min="1" max="1" width="28.7109375" customWidth="1"/>
    <col min="2" max="9" width="11.7109375" customWidth="1"/>
    <col min="11" max="11" width="9.5703125" bestFit="1" customWidth="1"/>
  </cols>
  <sheetData>
    <row r="1" spans="1:10" ht="15.75">
      <c r="A1" s="131" t="s">
        <v>34</v>
      </c>
      <c r="B1" s="113"/>
      <c r="C1" s="113"/>
      <c r="D1" s="311" t="str">
        <f>'Tax Calc'!F1</f>
        <v>Name</v>
      </c>
      <c r="E1" s="312"/>
      <c r="F1" s="313" t="s">
        <v>118</v>
      </c>
      <c r="G1" s="314"/>
      <c r="H1" s="242">
        <f>'Tax Calc'!D1</f>
        <v>2013</v>
      </c>
      <c r="I1" s="28" t="str">
        <f>'Tax Calc'!J1</f>
        <v>© 2010 - R G Rolfe</v>
      </c>
    </row>
    <row r="2" spans="1:10" ht="15.75">
      <c r="A2" s="131" t="s">
        <v>35</v>
      </c>
      <c r="B2" s="113"/>
      <c r="C2" s="113"/>
      <c r="D2" s="113"/>
      <c r="E2" s="113"/>
      <c r="F2" s="113"/>
      <c r="G2" s="113"/>
      <c r="H2" s="113"/>
      <c r="I2" s="113"/>
      <c r="J2" s="113"/>
    </row>
    <row r="3" spans="1:10" ht="13.5" thickBot="1">
      <c r="A3" s="113"/>
      <c r="B3" s="113"/>
      <c r="C3" s="113"/>
      <c r="D3" s="113"/>
      <c r="E3" s="113"/>
      <c r="F3" s="113"/>
      <c r="G3" s="113"/>
      <c r="H3" s="113"/>
      <c r="I3" s="113"/>
      <c r="J3" s="113"/>
    </row>
    <row r="4" spans="1:10">
      <c r="A4" s="260" t="s">
        <v>36</v>
      </c>
      <c r="B4" s="144" t="s">
        <v>37</v>
      </c>
      <c r="C4" s="144"/>
      <c r="D4" s="144" t="s">
        <v>38</v>
      </c>
      <c r="E4" s="144"/>
      <c r="F4" s="144" t="s">
        <v>39</v>
      </c>
      <c r="G4" s="144"/>
      <c r="H4" s="145"/>
      <c r="I4" s="113"/>
      <c r="J4" s="113"/>
    </row>
    <row r="5" spans="1:10">
      <c r="A5" s="146"/>
      <c r="B5" s="323" t="s">
        <v>116</v>
      </c>
      <c r="C5" s="323" t="s">
        <v>115</v>
      </c>
      <c r="D5" s="323" t="s">
        <v>116</v>
      </c>
      <c r="E5" s="323" t="s">
        <v>115</v>
      </c>
      <c r="F5" s="323" t="s">
        <v>116</v>
      </c>
      <c r="G5" s="323" t="s">
        <v>115</v>
      </c>
      <c r="H5" s="329" t="s">
        <v>10</v>
      </c>
      <c r="I5" s="113"/>
      <c r="J5" s="113"/>
    </row>
    <row r="6" spans="1:10" ht="13.5" thickBot="1">
      <c r="A6" s="32">
        <f>'Tax Bands'!B9</f>
        <v>0.1</v>
      </c>
      <c r="B6" s="324"/>
      <c r="C6" s="324"/>
      <c r="D6" s="324"/>
      <c r="E6" s="324"/>
      <c r="F6" s="324"/>
      <c r="G6" s="324"/>
      <c r="H6" s="322"/>
      <c r="I6" s="113"/>
      <c r="J6" s="113"/>
    </row>
    <row r="7" spans="1:10">
      <c r="A7" s="258" t="s">
        <v>40</v>
      </c>
      <c r="B7" s="3"/>
      <c r="C7" s="40">
        <f>ROUND(B7/(1-$A$6)*$A$6,2)</f>
        <v>0</v>
      </c>
      <c r="D7" s="3"/>
      <c r="E7" s="40">
        <f>ROUND(D7/(1-$A$6)*$A$6,2)</f>
        <v>0</v>
      </c>
      <c r="F7" s="40">
        <f>ROUND(B7+D7,2)</f>
        <v>0</v>
      </c>
      <c r="G7" s="40">
        <f>C7+E7</f>
        <v>0</v>
      </c>
      <c r="H7" s="41">
        <f t="shared" ref="H7:H19" si="0">F7+G7</f>
        <v>0</v>
      </c>
      <c r="I7" s="113"/>
      <c r="J7" s="113"/>
    </row>
    <row r="8" spans="1:10">
      <c r="A8" s="258" t="s">
        <v>40</v>
      </c>
      <c r="B8" s="3"/>
      <c r="C8" s="40">
        <f>ROUND(B8/(1-$A$6)*$A$6,2)</f>
        <v>0</v>
      </c>
      <c r="D8" s="3"/>
      <c r="E8" s="40">
        <f>ROUND(D8/(1-$A$6)*$A$6,2)</f>
        <v>0</v>
      </c>
      <c r="F8" s="40">
        <f t="shared" ref="F8:F18" si="1">ROUND(B8+D8,2)</f>
        <v>0</v>
      </c>
      <c r="G8" s="40">
        <f>C8+E8</f>
        <v>0</v>
      </c>
      <c r="H8" s="41">
        <f t="shared" si="0"/>
        <v>0</v>
      </c>
      <c r="I8" s="113"/>
      <c r="J8" s="113"/>
    </row>
    <row r="9" spans="1:10">
      <c r="A9" s="258" t="s">
        <v>40</v>
      </c>
      <c r="B9" s="3"/>
      <c r="C9" s="40">
        <f t="shared" ref="C9:C18" si="2">ROUND(B9/(1-$A$6)*$A$6,2)</f>
        <v>0</v>
      </c>
      <c r="D9" s="3"/>
      <c r="E9" s="40">
        <f t="shared" ref="E9:E18" si="3">ROUND(D9/(1-$A$6)*$A$6,2)</f>
        <v>0</v>
      </c>
      <c r="F9" s="40">
        <f t="shared" si="1"/>
        <v>0</v>
      </c>
      <c r="G9" s="40">
        <f t="shared" ref="G9:G18" si="4">C9+E9</f>
        <v>0</v>
      </c>
      <c r="H9" s="41">
        <f t="shared" si="0"/>
        <v>0</v>
      </c>
      <c r="I9" s="113"/>
      <c r="J9" s="113"/>
    </row>
    <row r="10" spans="1:10">
      <c r="A10" s="258" t="s">
        <v>40</v>
      </c>
      <c r="B10" s="3"/>
      <c r="C10" s="40">
        <f t="shared" si="2"/>
        <v>0</v>
      </c>
      <c r="D10" s="3"/>
      <c r="E10" s="40">
        <f t="shared" si="3"/>
        <v>0</v>
      </c>
      <c r="F10" s="40">
        <f t="shared" si="1"/>
        <v>0</v>
      </c>
      <c r="G10" s="40">
        <f t="shared" si="4"/>
        <v>0</v>
      </c>
      <c r="H10" s="41">
        <f t="shared" si="0"/>
        <v>0</v>
      </c>
      <c r="I10" s="113"/>
      <c r="J10" s="113"/>
    </row>
    <row r="11" spans="1:10">
      <c r="A11" s="258" t="s">
        <v>40</v>
      </c>
      <c r="B11" s="3"/>
      <c r="C11" s="40">
        <f t="shared" si="2"/>
        <v>0</v>
      </c>
      <c r="D11" s="3"/>
      <c r="E11" s="40">
        <f t="shared" si="3"/>
        <v>0</v>
      </c>
      <c r="F11" s="40">
        <f t="shared" si="1"/>
        <v>0</v>
      </c>
      <c r="G11" s="40">
        <f t="shared" si="4"/>
        <v>0</v>
      </c>
      <c r="H11" s="41">
        <f t="shared" si="0"/>
        <v>0</v>
      </c>
      <c r="I11" s="113"/>
      <c r="J11" s="113"/>
    </row>
    <row r="12" spans="1:10">
      <c r="A12" s="258" t="s">
        <v>40</v>
      </c>
      <c r="B12" s="3"/>
      <c r="C12" s="40">
        <f t="shared" si="2"/>
        <v>0</v>
      </c>
      <c r="D12" s="3"/>
      <c r="E12" s="40">
        <f t="shared" si="3"/>
        <v>0</v>
      </c>
      <c r="F12" s="40">
        <f t="shared" si="1"/>
        <v>0</v>
      </c>
      <c r="G12" s="40">
        <f t="shared" si="4"/>
        <v>0</v>
      </c>
      <c r="H12" s="41">
        <f t="shared" si="0"/>
        <v>0</v>
      </c>
      <c r="I12" s="113"/>
      <c r="J12" s="113"/>
    </row>
    <row r="13" spans="1:10">
      <c r="A13" s="258" t="s">
        <v>40</v>
      </c>
      <c r="B13" s="3"/>
      <c r="C13" s="40">
        <f t="shared" si="2"/>
        <v>0</v>
      </c>
      <c r="D13" s="3"/>
      <c r="E13" s="40">
        <f t="shared" si="3"/>
        <v>0</v>
      </c>
      <c r="F13" s="40">
        <f t="shared" si="1"/>
        <v>0</v>
      </c>
      <c r="G13" s="40">
        <f t="shared" si="4"/>
        <v>0</v>
      </c>
      <c r="H13" s="41">
        <f t="shared" si="0"/>
        <v>0</v>
      </c>
      <c r="I13" s="113"/>
      <c r="J13" s="113"/>
    </row>
    <row r="14" spans="1:10">
      <c r="A14" s="258" t="s">
        <v>40</v>
      </c>
      <c r="B14" s="3"/>
      <c r="C14" s="40">
        <f t="shared" si="2"/>
        <v>0</v>
      </c>
      <c r="D14" s="3"/>
      <c r="E14" s="40">
        <f t="shared" si="3"/>
        <v>0</v>
      </c>
      <c r="F14" s="40">
        <f t="shared" si="1"/>
        <v>0</v>
      </c>
      <c r="G14" s="40">
        <f t="shared" si="4"/>
        <v>0</v>
      </c>
      <c r="H14" s="41">
        <f t="shared" si="0"/>
        <v>0</v>
      </c>
      <c r="I14" s="113"/>
      <c r="J14" s="113"/>
    </row>
    <row r="15" spans="1:10">
      <c r="A15" s="258" t="s">
        <v>40</v>
      </c>
      <c r="B15" s="3"/>
      <c r="C15" s="40">
        <f t="shared" si="2"/>
        <v>0</v>
      </c>
      <c r="D15" s="3"/>
      <c r="E15" s="40">
        <f t="shared" si="3"/>
        <v>0</v>
      </c>
      <c r="F15" s="40">
        <f t="shared" si="1"/>
        <v>0</v>
      </c>
      <c r="G15" s="40">
        <f t="shared" si="4"/>
        <v>0</v>
      </c>
      <c r="H15" s="41">
        <f t="shared" si="0"/>
        <v>0</v>
      </c>
      <c r="I15" s="113"/>
      <c r="J15" s="113"/>
    </row>
    <row r="16" spans="1:10">
      <c r="A16" s="258" t="s">
        <v>40</v>
      </c>
      <c r="B16" s="3"/>
      <c r="C16" s="40">
        <f t="shared" si="2"/>
        <v>0</v>
      </c>
      <c r="D16" s="3"/>
      <c r="E16" s="40">
        <f t="shared" si="3"/>
        <v>0</v>
      </c>
      <c r="F16" s="40">
        <f t="shared" si="1"/>
        <v>0</v>
      </c>
      <c r="G16" s="40">
        <f t="shared" si="4"/>
        <v>0</v>
      </c>
      <c r="H16" s="41">
        <f t="shared" si="0"/>
        <v>0</v>
      </c>
      <c r="I16" s="113"/>
      <c r="J16" s="113"/>
    </row>
    <row r="17" spans="1:10">
      <c r="A17" s="258" t="s">
        <v>40</v>
      </c>
      <c r="B17" s="3"/>
      <c r="C17" s="40">
        <f t="shared" si="2"/>
        <v>0</v>
      </c>
      <c r="D17" s="3"/>
      <c r="E17" s="40">
        <f t="shared" si="3"/>
        <v>0</v>
      </c>
      <c r="F17" s="40">
        <f t="shared" si="1"/>
        <v>0</v>
      </c>
      <c r="G17" s="40">
        <f t="shared" si="4"/>
        <v>0</v>
      </c>
      <c r="H17" s="41">
        <f t="shared" si="0"/>
        <v>0</v>
      </c>
      <c r="I17" s="113"/>
      <c r="J17" s="113"/>
    </row>
    <row r="18" spans="1:10" ht="13.5" thickBot="1">
      <c r="A18" s="259" t="s">
        <v>40</v>
      </c>
      <c r="B18" s="88"/>
      <c r="C18" s="100">
        <f t="shared" si="2"/>
        <v>0</v>
      </c>
      <c r="D18" s="88"/>
      <c r="E18" s="100">
        <f t="shared" si="3"/>
        <v>0</v>
      </c>
      <c r="F18" s="100">
        <f t="shared" si="1"/>
        <v>0</v>
      </c>
      <c r="G18" s="100">
        <f t="shared" si="4"/>
        <v>0</v>
      </c>
      <c r="H18" s="101">
        <f t="shared" si="0"/>
        <v>0</v>
      </c>
      <c r="I18" s="113"/>
      <c r="J18" s="113"/>
    </row>
    <row r="19" spans="1:10" ht="14.25" thickTop="1" thickBot="1">
      <c r="A19" s="257" t="s">
        <v>10</v>
      </c>
      <c r="B19" s="90">
        <f>ROUND(SUM(B7:B18),2)</f>
        <v>0</v>
      </c>
      <c r="C19" s="90">
        <f>SUM(C7:C18)</f>
        <v>0</v>
      </c>
      <c r="D19" s="90">
        <f>ROUND(SUM(D7:D18),2)</f>
        <v>0</v>
      </c>
      <c r="E19" s="90">
        <f>SUM(E7:E18)</f>
        <v>0</v>
      </c>
      <c r="F19" s="90">
        <f>SUM(F7:F18)</f>
        <v>0</v>
      </c>
      <c r="G19" s="90">
        <f>SUM(G7:G18)</f>
        <v>0</v>
      </c>
      <c r="H19" s="91">
        <f t="shared" si="0"/>
        <v>0</v>
      </c>
      <c r="I19" s="113"/>
      <c r="J19" s="147"/>
    </row>
    <row r="20" spans="1:10">
      <c r="A20" s="132"/>
      <c r="B20" s="132"/>
      <c r="C20" s="132"/>
      <c r="D20" s="132"/>
      <c r="E20" s="132"/>
      <c r="F20" s="132"/>
      <c r="G20" s="132"/>
      <c r="H20" s="132"/>
      <c r="I20" s="113"/>
      <c r="J20" s="113"/>
    </row>
    <row r="21" spans="1:10" ht="13.5" thickBot="1">
      <c r="A21" s="132"/>
      <c r="B21" s="132"/>
      <c r="C21" s="132"/>
      <c r="D21" s="132"/>
      <c r="E21" s="132"/>
      <c r="F21" s="132"/>
      <c r="G21" s="132"/>
      <c r="H21" s="132"/>
      <c r="I21" s="113"/>
      <c r="J21" s="113"/>
    </row>
    <row r="22" spans="1:10">
      <c r="A22" s="260" t="s">
        <v>41</v>
      </c>
      <c r="B22" s="144" t="s">
        <v>37</v>
      </c>
      <c r="C22" s="144"/>
      <c r="D22" s="144" t="s">
        <v>38</v>
      </c>
      <c r="E22" s="144"/>
      <c r="F22" s="144" t="s">
        <v>39</v>
      </c>
      <c r="G22" s="144"/>
      <c r="H22" s="145"/>
      <c r="I22" s="113"/>
      <c r="J22" s="113"/>
    </row>
    <row r="23" spans="1:10">
      <c r="A23" s="146"/>
      <c r="B23" s="323" t="s">
        <v>116</v>
      </c>
      <c r="C23" s="323" t="s">
        <v>115</v>
      </c>
      <c r="D23" s="323" t="s">
        <v>116</v>
      </c>
      <c r="E23" s="323" t="s">
        <v>115</v>
      </c>
      <c r="F23" s="323" t="s">
        <v>116</v>
      </c>
      <c r="G23" s="323" t="s">
        <v>115</v>
      </c>
      <c r="H23" s="329" t="s">
        <v>10</v>
      </c>
      <c r="I23" s="113"/>
      <c r="J23" s="113"/>
    </row>
    <row r="24" spans="1:10" ht="13.5" thickBot="1">
      <c r="A24" s="32">
        <f>'Tax Bands'!B9</f>
        <v>0.1</v>
      </c>
      <c r="B24" s="324"/>
      <c r="C24" s="324"/>
      <c r="D24" s="324"/>
      <c r="E24" s="324"/>
      <c r="F24" s="324"/>
      <c r="G24" s="324"/>
      <c r="H24" s="322"/>
      <c r="I24" s="113"/>
      <c r="J24" s="113"/>
    </row>
    <row r="25" spans="1:10">
      <c r="A25" s="258" t="s">
        <v>40</v>
      </c>
      <c r="B25" s="3"/>
      <c r="C25" s="40">
        <f t="shared" ref="C25:C30" si="5">ROUND(B25/(1-$A$24)*$A$24,2)</f>
        <v>0</v>
      </c>
      <c r="D25" s="3"/>
      <c r="E25" s="40">
        <f t="shared" ref="E25:E30" si="6">ROUND(D25/(1-$A$24)*$A$24,2)</f>
        <v>0</v>
      </c>
      <c r="F25" s="40">
        <f t="shared" ref="F25:F30" si="7">ROUND(B25+D25,2)</f>
        <v>0</v>
      </c>
      <c r="G25" s="40">
        <f t="shared" ref="G25:G30" si="8">C25+E25</f>
        <v>0</v>
      </c>
      <c r="H25" s="41">
        <f t="shared" ref="H25:H31" si="9">F25+G25</f>
        <v>0</v>
      </c>
      <c r="I25" s="113"/>
      <c r="J25" s="113"/>
    </row>
    <row r="26" spans="1:10">
      <c r="A26" s="258" t="s">
        <v>40</v>
      </c>
      <c r="B26" s="3"/>
      <c r="C26" s="40">
        <f t="shared" si="5"/>
        <v>0</v>
      </c>
      <c r="D26" s="3"/>
      <c r="E26" s="40">
        <f t="shared" si="6"/>
        <v>0</v>
      </c>
      <c r="F26" s="40">
        <f t="shared" si="7"/>
        <v>0</v>
      </c>
      <c r="G26" s="40">
        <f t="shared" si="8"/>
        <v>0</v>
      </c>
      <c r="H26" s="41">
        <f t="shared" si="9"/>
        <v>0</v>
      </c>
      <c r="I26" s="113"/>
      <c r="J26" s="113"/>
    </row>
    <row r="27" spans="1:10">
      <c r="A27" s="258" t="s">
        <v>40</v>
      </c>
      <c r="B27" s="3"/>
      <c r="C27" s="40">
        <f t="shared" si="5"/>
        <v>0</v>
      </c>
      <c r="D27" s="3"/>
      <c r="E27" s="40">
        <f t="shared" si="6"/>
        <v>0</v>
      </c>
      <c r="F27" s="40">
        <f t="shared" si="7"/>
        <v>0</v>
      </c>
      <c r="G27" s="40">
        <f t="shared" si="8"/>
        <v>0</v>
      </c>
      <c r="H27" s="41">
        <f t="shared" si="9"/>
        <v>0</v>
      </c>
      <c r="I27" s="113"/>
      <c r="J27" s="113"/>
    </row>
    <row r="28" spans="1:10">
      <c r="A28" s="258" t="s">
        <v>40</v>
      </c>
      <c r="B28" s="3"/>
      <c r="C28" s="40">
        <f t="shared" si="5"/>
        <v>0</v>
      </c>
      <c r="D28" s="3"/>
      <c r="E28" s="40">
        <f t="shared" si="6"/>
        <v>0</v>
      </c>
      <c r="F28" s="40">
        <f t="shared" si="7"/>
        <v>0</v>
      </c>
      <c r="G28" s="40">
        <f t="shared" si="8"/>
        <v>0</v>
      </c>
      <c r="H28" s="41">
        <f t="shared" si="9"/>
        <v>0</v>
      </c>
      <c r="I28" s="113"/>
      <c r="J28" s="113"/>
    </row>
    <row r="29" spans="1:10">
      <c r="A29" s="258" t="s">
        <v>40</v>
      </c>
      <c r="B29" s="4"/>
      <c r="C29" s="40">
        <f t="shared" si="5"/>
        <v>0</v>
      </c>
      <c r="D29" s="3"/>
      <c r="E29" s="40">
        <f t="shared" si="6"/>
        <v>0</v>
      </c>
      <c r="F29" s="40">
        <f t="shared" si="7"/>
        <v>0</v>
      </c>
      <c r="G29" s="40">
        <f t="shared" si="8"/>
        <v>0</v>
      </c>
      <c r="H29" s="41">
        <f t="shared" si="9"/>
        <v>0</v>
      </c>
      <c r="I29" s="113"/>
      <c r="J29" s="113"/>
    </row>
    <row r="30" spans="1:10" ht="13.5" thickBot="1">
      <c r="A30" s="259" t="s">
        <v>40</v>
      </c>
      <c r="B30" s="102"/>
      <c r="C30" s="100">
        <f t="shared" si="5"/>
        <v>0</v>
      </c>
      <c r="D30" s="88"/>
      <c r="E30" s="100">
        <f t="shared" si="6"/>
        <v>0</v>
      </c>
      <c r="F30" s="100">
        <f t="shared" si="7"/>
        <v>0</v>
      </c>
      <c r="G30" s="100">
        <f t="shared" si="8"/>
        <v>0</v>
      </c>
      <c r="H30" s="101">
        <f t="shared" si="9"/>
        <v>0</v>
      </c>
      <c r="I30" s="113"/>
      <c r="J30" s="113"/>
    </row>
    <row r="31" spans="1:10" ht="14.25" thickTop="1" thickBot="1">
      <c r="A31" s="257" t="s">
        <v>10</v>
      </c>
      <c r="B31" s="90">
        <f>ROUND(SUM(B25:B30),2)</f>
        <v>0</v>
      </c>
      <c r="C31" s="90">
        <f>SUM(C25:C30)</f>
        <v>0</v>
      </c>
      <c r="D31" s="90">
        <f>ROUND(SUM(D25:D30),2)</f>
        <v>0</v>
      </c>
      <c r="E31" s="90">
        <f>SUM(E25:E30)</f>
        <v>0</v>
      </c>
      <c r="F31" s="90">
        <f>SUM(F25:F30)</f>
        <v>0</v>
      </c>
      <c r="G31" s="90">
        <f>SUM(G25:G30)</f>
        <v>0</v>
      </c>
      <c r="H31" s="91">
        <f t="shared" si="9"/>
        <v>0</v>
      </c>
      <c r="I31" s="113"/>
      <c r="J31" s="113"/>
    </row>
    <row r="32" spans="1:10">
      <c r="A32" s="132"/>
      <c r="B32" s="132"/>
      <c r="C32" s="132"/>
      <c r="D32" s="132"/>
      <c r="E32" s="132"/>
      <c r="F32" s="132"/>
      <c r="G32" s="132"/>
      <c r="H32" s="132"/>
      <c r="I32" s="113"/>
      <c r="J32" s="113"/>
    </row>
    <row r="33" spans="1:10" ht="13.5" thickBot="1">
      <c r="A33" s="132"/>
      <c r="B33" s="132"/>
      <c r="C33" s="132"/>
      <c r="D33" s="132"/>
      <c r="E33" s="132"/>
      <c r="F33" s="132"/>
      <c r="G33" s="132"/>
      <c r="H33" s="132"/>
      <c r="I33" s="113"/>
      <c r="J33" s="113"/>
    </row>
    <row r="34" spans="1:10">
      <c r="A34" s="260" t="s">
        <v>110</v>
      </c>
      <c r="B34" s="148" t="s">
        <v>37</v>
      </c>
      <c r="C34" s="148"/>
      <c r="D34" s="148" t="s">
        <v>38</v>
      </c>
      <c r="E34" s="148"/>
      <c r="F34" s="148" t="s">
        <v>39</v>
      </c>
      <c r="G34" s="148"/>
      <c r="H34" s="149"/>
      <c r="I34" s="113"/>
      <c r="J34" s="113"/>
    </row>
    <row r="35" spans="1:10">
      <c r="A35" s="146"/>
      <c r="B35" s="323" t="s">
        <v>134</v>
      </c>
      <c r="C35" s="323" t="s">
        <v>9</v>
      </c>
      <c r="D35" s="323" t="s">
        <v>134</v>
      </c>
      <c r="E35" s="323" t="s">
        <v>9</v>
      </c>
      <c r="F35" s="323" t="s">
        <v>134</v>
      </c>
      <c r="G35" s="323" t="s">
        <v>9</v>
      </c>
      <c r="H35" s="329" t="s">
        <v>10</v>
      </c>
      <c r="I35" s="113"/>
      <c r="J35" s="113"/>
    </row>
    <row r="36" spans="1:10" ht="13.5" thickBot="1">
      <c r="A36" s="32">
        <f>'Tax Bands'!B13</f>
        <v>0.2</v>
      </c>
      <c r="B36" s="324"/>
      <c r="C36" s="324"/>
      <c r="D36" s="324"/>
      <c r="E36" s="324"/>
      <c r="F36" s="324"/>
      <c r="G36" s="324"/>
      <c r="H36" s="322"/>
      <c r="I36" s="113"/>
      <c r="J36" s="113"/>
    </row>
    <row r="37" spans="1:10">
      <c r="A37" s="258" t="s">
        <v>40</v>
      </c>
      <c r="B37" s="3"/>
      <c r="C37" s="40">
        <f>ROUND(B37/(1-$A$36)*$A$36,2)</f>
        <v>0</v>
      </c>
      <c r="D37" s="3"/>
      <c r="E37" s="40">
        <f>ROUND(D37/(1-$A$36)*$A$36,2)</f>
        <v>0</v>
      </c>
      <c r="F37" s="40">
        <f t="shared" ref="F37:F47" si="10">ROUND(B37+D37,2)</f>
        <v>0</v>
      </c>
      <c r="G37" s="40">
        <f t="shared" ref="G37:G47" si="11">C37+E37</f>
        <v>0</v>
      </c>
      <c r="H37" s="41">
        <f t="shared" ref="H37:H48" si="12">F37+G37</f>
        <v>0</v>
      </c>
      <c r="I37" s="113"/>
      <c r="J37" s="113"/>
    </row>
    <row r="38" spans="1:10">
      <c r="A38" s="258" t="s">
        <v>40</v>
      </c>
      <c r="B38" s="3"/>
      <c r="C38" s="40">
        <f>ROUND(B38/(1-$A$36)*$A$36,2)</f>
        <v>0</v>
      </c>
      <c r="D38" s="3"/>
      <c r="E38" s="40">
        <f>ROUND(D38/(1-$A$36)*$A$36,2)</f>
        <v>0</v>
      </c>
      <c r="F38" s="40">
        <f t="shared" si="10"/>
        <v>0</v>
      </c>
      <c r="G38" s="40">
        <f t="shared" si="11"/>
        <v>0</v>
      </c>
      <c r="H38" s="41">
        <f t="shared" si="12"/>
        <v>0</v>
      </c>
      <c r="I38" s="113"/>
      <c r="J38" s="113"/>
    </row>
    <row r="39" spans="1:10">
      <c r="A39" s="258" t="s">
        <v>40</v>
      </c>
      <c r="B39" s="3"/>
      <c r="C39" s="40">
        <f t="shared" ref="C39:C47" si="13">ROUND(B39/(1-$A$36)*$A$36,2)</f>
        <v>0</v>
      </c>
      <c r="D39" s="3"/>
      <c r="E39" s="40">
        <f t="shared" ref="E39:E47" si="14">ROUND(D39/(1-$A$36)*$A$36,2)</f>
        <v>0</v>
      </c>
      <c r="F39" s="40">
        <f t="shared" si="10"/>
        <v>0</v>
      </c>
      <c r="G39" s="40">
        <f t="shared" si="11"/>
        <v>0</v>
      </c>
      <c r="H39" s="41">
        <f>F39+G39</f>
        <v>0</v>
      </c>
      <c r="I39" s="113"/>
      <c r="J39" s="113"/>
    </row>
    <row r="40" spans="1:10">
      <c r="A40" s="258" t="s">
        <v>40</v>
      </c>
      <c r="B40" s="3"/>
      <c r="C40" s="40">
        <f t="shared" si="13"/>
        <v>0</v>
      </c>
      <c r="D40" s="3"/>
      <c r="E40" s="40">
        <f t="shared" si="14"/>
        <v>0</v>
      </c>
      <c r="F40" s="40">
        <f t="shared" si="10"/>
        <v>0</v>
      </c>
      <c r="G40" s="40">
        <f t="shared" si="11"/>
        <v>0</v>
      </c>
      <c r="H40" s="41">
        <f>F40+G40</f>
        <v>0</v>
      </c>
      <c r="I40" s="113"/>
      <c r="J40" s="113"/>
    </row>
    <row r="41" spans="1:10">
      <c r="A41" s="258" t="s">
        <v>40</v>
      </c>
      <c r="B41" s="3"/>
      <c r="C41" s="40">
        <f t="shared" si="13"/>
        <v>0</v>
      </c>
      <c r="D41" s="3"/>
      <c r="E41" s="40">
        <f t="shared" si="14"/>
        <v>0</v>
      </c>
      <c r="F41" s="40">
        <f t="shared" si="10"/>
        <v>0</v>
      </c>
      <c r="G41" s="40">
        <f t="shared" si="11"/>
        <v>0</v>
      </c>
      <c r="H41" s="41">
        <f>F41+G41</f>
        <v>0</v>
      </c>
      <c r="I41" s="113"/>
      <c r="J41" s="113"/>
    </row>
    <row r="42" spans="1:10">
      <c r="A42" s="258" t="s">
        <v>40</v>
      </c>
      <c r="B42" s="3"/>
      <c r="C42" s="40">
        <f t="shared" si="13"/>
        <v>0</v>
      </c>
      <c r="D42" s="3"/>
      <c r="E42" s="40">
        <f t="shared" si="14"/>
        <v>0</v>
      </c>
      <c r="F42" s="40">
        <f t="shared" si="10"/>
        <v>0</v>
      </c>
      <c r="G42" s="40">
        <f t="shared" si="11"/>
        <v>0</v>
      </c>
      <c r="H42" s="41">
        <f>F42+G42</f>
        <v>0</v>
      </c>
      <c r="I42" s="113"/>
      <c r="J42" s="113"/>
    </row>
    <row r="43" spans="1:10">
      <c r="A43" s="258" t="s">
        <v>40</v>
      </c>
      <c r="B43" s="3"/>
      <c r="C43" s="40">
        <f t="shared" si="13"/>
        <v>0</v>
      </c>
      <c r="D43" s="3"/>
      <c r="E43" s="40">
        <f t="shared" si="14"/>
        <v>0</v>
      </c>
      <c r="F43" s="40">
        <f t="shared" si="10"/>
        <v>0</v>
      </c>
      <c r="G43" s="40">
        <f t="shared" si="11"/>
        <v>0</v>
      </c>
      <c r="H43" s="41">
        <f t="shared" si="12"/>
        <v>0</v>
      </c>
      <c r="I43" s="113"/>
      <c r="J43" s="113"/>
    </row>
    <row r="44" spans="1:10">
      <c r="A44" s="258" t="s">
        <v>40</v>
      </c>
      <c r="B44" s="3"/>
      <c r="C44" s="40">
        <f t="shared" si="13"/>
        <v>0</v>
      </c>
      <c r="D44" s="3"/>
      <c r="E44" s="40">
        <f t="shared" si="14"/>
        <v>0</v>
      </c>
      <c r="F44" s="40">
        <f t="shared" si="10"/>
        <v>0</v>
      </c>
      <c r="G44" s="40">
        <f t="shared" si="11"/>
        <v>0</v>
      </c>
      <c r="H44" s="41">
        <f t="shared" si="12"/>
        <v>0</v>
      </c>
      <c r="I44" s="113"/>
      <c r="J44" s="113"/>
    </row>
    <row r="45" spans="1:10">
      <c r="A45" s="258" t="s">
        <v>40</v>
      </c>
      <c r="B45" s="3"/>
      <c r="C45" s="40">
        <f t="shared" si="13"/>
        <v>0</v>
      </c>
      <c r="D45" s="3"/>
      <c r="E45" s="40">
        <f t="shared" si="14"/>
        <v>0</v>
      </c>
      <c r="F45" s="40">
        <f t="shared" si="10"/>
        <v>0</v>
      </c>
      <c r="G45" s="40">
        <f t="shared" si="11"/>
        <v>0</v>
      </c>
      <c r="H45" s="41">
        <f t="shared" si="12"/>
        <v>0</v>
      </c>
      <c r="I45" s="113"/>
      <c r="J45" s="113"/>
    </row>
    <row r="46" spans="1:10">
      <c r="A46" s="258" t="s">
        <v>40</v>
      </c>
      <c r="B46" s="3"/>
      <c r="C46" s="40">
        <f t="shared" si="13"/>
        <v>0</v>
      </c>
      <c r="D46" s="3"/>
      <c r="E46" s="40">
        <f t="shared" si="14"/>
        <v>0</v>
      </c>
      <c r="F46" s="40">
        <f t="shared" si="10"/>
        <v>0</v>
      </c>
      <c r="G46" s="40">
        <f t="shared" si="11"/>
        <v>0</v>
      </c>
      <c r="H46" s="41">
        <f t="shared" si="12"/>
        <v>0</v>
      </c>
      <c r="I46" s="113"/>
      <c r="J46" s="113"/>
    </row>
    <row r="47" spans="1:10" ht="13.5" thickBot="1">
      <c r="A47" s="259" t="s">
        <v>40</v>
      </c>
      <c r="B47" s="88"/>
      <c r="C47" s="100">
        <f t="shared" si="13"/>
        <v>0</v>
      </c>
      <c r="D47" s="88"/>
      <c r="E47" s="100">
        <f t="shared" si="14"/>
        <v>0</v>
      </c>
      <c r="F47" s="100">
        <f t="shared" si="10"/>
        <v>0</v>
      </c>
      <c r="G47" s="100">
        <f t="shared" si="11"/>
        <v>0</v>
      </c>
      <c r="H47" s="101">
        <f t="shared" si="12"/>
        <v>0</v>
      </c>
      <c r="I47" s="113"/>
      <c r="J47" s="113"/>
    </row>
    <row r="48" spans="1:10" ht="14.25" thickTop="1" thickBot="1">
      <c r="A48" s="257" t="s">
        <v>10</v>
      </c>
      <c r="B48" s="90">
        <f>ROUND(SUM(B37:B47),2)</f>
        <v>0</v>
      </c>
      <c r="C48" s="90">
        <f>SUM(C37:C47)</f>
        <v>0</v>
      </c>
      <c r="D48" s="90">
        <f>ROUND(SUM(D37:D47),2)</f>
        <v>0</v>
      </c>
      <c r="E48" s="90">
        <f>SUM(E37:E47)</f>
        <v>0</v>
      </c>
      <c r="F48" s="90">
        <f>SUM(F37:F47)</f>
        <v>0</v>
      </c>
      <c r="G48" s="90">
        <f>SUM(G37:G47)</f>
        <v>0</v>
      </c>
      <c r="H48" s="91">
        <f t="shared" si="12"/>
        <v>0</v>
      </c>
      <c r="I48" s="113"/>
      <c r="J48" s="113"/>
    </row>
    <row r="49" spans="1:11">
      <c r="A49" s="132"/>
      <c r="B49" s="132"/>
      <c r="C49" s="132"/>
      <c r="D49" s="132"/>
      <c r="E49" s="132"/>
      <c r="F49" s="132"/>
      <c r="G49" s="132"/>
      <c r="H49" s="132"/>
      <c r="I49" s="113"/>
      <c r="J49" s="113"/>
    </row>
    <row r="50" spans="1:11" ht="13.5" thickBot="1">
      <c r="A50" s="132"/>
      <c r="B50" s="132"/>
      <c r="C50" s="132"/>
      <c r="D50" s="132"/>
      <c r="E50" s="132"/>
      <c r="F50" s="132"/>
      <c r="G50" s="132"/>
      <c r="H50" s="132"/>
      <c r="I50" s="113"/>
      <c r="J50" s="113"/>
    </row>
    <row r="51" spans="1:11">
      <c r="A51" s="260" t="s">
        <v>109</v>
      </c>
      <c r="B51" s="328" t="s">
        <v>134</v>
      </c>
      <c r="C51" s="328" t="s">
        <v>9</v>
      </c>
      <c r="D51" s="321" t="s">
        <v>10</v>
      </c>
      <c r="E51" s="132"/>
      <c r="G51" s="30" t="s">
        <v>42</v>
      </c>
      <c r="H51" s="113"/>
      <c r="I51" s="113"/>
      <c r="J51" s="113"/>
    </row>
    <row r="52" spans="1:11" ht="13.5" thickBot="1">
      <c r="A52" s="32">
        <f>'Tax Bands'!B13</f>
        <v>0.2</v>
      </c>
      <c r="B52" s="324"/>
      <c r="C52" s="324"/>
      <c r="D52" s="322"/>
      <c r="E52" s="132"/>
      <c r="G52" s="113"/>
      <c r="H52" s="113"/>
      <c r="I52" s="113"/>
      <c r="J52" s="113"/>
    </row>
    <row r="53" spans="1:11">
      <c r="A53" s="255" t="s">
        <v>19</v>
      </c>
      <c r="B53" s="3"/>
      <c r="C53" s="40">
        <f>ROUND(B53/(1-$A$52)*$A$52,2)</f>
        <v>0</v>
      </c>
      <c r="D53" s="41">
        <f>ROUND(SUM(B53+C53),2)</f>
        <v>0</v>
      </c>
      <c r="E53" s="132"/>
      <c r="G53" s="152" t="s">
        <v>39</v>
      </c>
      <c r="H53" s="144"/>
      <c r="I53" s="145"/>
      <c r="J53" s="113"/>
      <c r="K53" s="18"/>
    </row>
    <row r="54" spans="1:11" ht="12.75" customHeight="1">
      <c r="A54" s="255" t="s">
        <v>20</v>
      </c>
      <c r="B54" s="3"/>
      <c r="C54" s="40">
        <f t="shared" ref="C54:C65" si="15">ROUND(B54/(1-$A$52)*$A$52,2)</f>
        <v>0</v>
      </c>
      <c r="D54" s="41">
        <f t="shared" ref="D54:D65" si="16">ROUND(SUM(B54+C54),2)</f>
        <v>0</v>
      </c>
      <c r="E54" s="132"/>
      <c r="G54" s="330" t="s">
        <v>114</v>
      </c>
      <c r="H54" s="323" t="s">
        <v>131</v>
      </c>
      <c r="I54" s="329" t="s">
        <v>10</v>
      </c>
      <c r="J54" s="113"/>
    </row>
    <row r="55" spans="1:11" ht="13.5" thickBot="1">
      <c r="A55" s="255" t="s">
        <v>21</v>
      </c>
      <c r="B55" s="3"/>
      <c r="C55" s="40">
        <f t="shared" si="15"/>
        <v>0</v>
      </c>
      <c r="D55" s="41">
        <f t="shared" si="16"/>
        <v>0</v>
      </c>
      <c r="E55" s="132"/>
      <c r="G55" s="331"/>
      <c r="H55" s="324"/>
      <c r="I55" s="322"/>
      <c r="J55" s="113"/>
    </row>
    <row r="56" spans="1:11">
      <c r="A56" s="255" t="s">
        <v>22</v>
      </c>
      <c r="B56" s="3"/>
      <c r="C56" s="40">
        <f t="shared" si="15"/>
        <v>0</v>
      </c>
      <c r="D56" s="41">
        <f t="shared" si="16"/>
        <v>0</v>
      </c>
      <c r="E56" s="319" t="str">
        <f>A4</f>
        <v>SHARES (Cash dividends)</v>
      </c>
      <c r="F56" s="320"/>
      <c r="G56" s="42">
        <f>F19</f>
        <v>0</v>
      </c>
      <c r="H56" s="43">
        <f>G19</f>
        <v>0</v>
      </c>
      <c r="I56" s="44">
        <f>H19</f>
        <v>0</v>
      </c>
      <c r="J56" s="113"/>
    </row>
    <row r="57" spans="1:11">
      <c r="A57" s="255" t="s">
        <v>23</v>
      </c>
      <c r="B57" s="3"/>
      <c r="C57" s="40">
        <f t="shared" si="15"/>
        <v>0</v>
      </c>
      <c r="D57" s="41">
        <f t="shared" si="16"/>
        <v>0</v>
      </c>
      <c r="E57" s="319" t="str">
        <f>A22</f>
        <v>SHARES (Script dividends)</v>
      </c>
      <c r="F57" s="320"/>
      <c r="G57" s="42">
        <f>F31</f>
        <v>0</v>
      </c>
      <c r="H57" s="43">
        <f>G31</f>
        <v>0</v>
      </c>
      <c r="I57" s="44">
        <f>H31</f>
        <v>0</v>
      </c>
      <c r="J57" s="113"/>
    </row>
    <row r="58" spans="1:11">
      <c r="A58" s="255" t="s">
        <v>24</v>
      </c>
      <c r="B58" s="3"/>
      <c r="C58" s="40">
        <f t="shared" si="15"/>
        <v>0</v>
      </c>
      <c r="D58" s="41">
        <f t="shared" si="16"/>
        <v>0</v>
      </c>
      <c r="E58" s="319" t="str">
        <f>A34</f>
        <v>Interest Taxed at Source</v>
      </c>
      <c r="F58" s="320"/>
      <c r="G58" s="42">
        <f>F48</f>
        <v>0</v>
      </c>
      <c r="H58" s="43">
        <f>G48</f>
        <v>0</v>
      </c>
      <c r="I58" s="44">
        <f>H48</f>
        <v>0</v>
      </c>
      <c r="J58" s="113"/>
    </row>
    <row r="59" spans="1:11">
      <c r="A59" s="255" t="s">
        <v>25</v>
      </c>
      <c r="B59" s="3"/>
      <c r="C59" s="40">
        <f t="shared" si="15"/>
        <v>0</v>
      </c>
      <c r="D59" s="41">
        <f t="shared" si="16"/>
        <v>0</v>
      </c>
      <c r="E59" s="319" t="str">
        <f>A51</f>
        <v>Bank Interest</v>
      </c>
      <c r="F59" s="320"/>
      <c r="G59" s="233">
        <f>B66</f>
        <v>0</v>
      </c>
      <c r="H59" s="234">
        <f>C66</f>
        <v>0</v>
      </c>
      <c r="I59" s="235">
        <f>D66</f>
        <v>0</v>
      </c>
      <c r="J59" s="113"/>
    </row>
    <row r="60" spans="1:11" ht="13.5" thickBot="1">
      <c r="A60" s="255" t="s">
        <v>26</v>
      </c>
      <c r="B60" s="3"/>
      <c r="C60" s="40">
        <f t="shared" si="15"/>
        <v>0</v>
      </c>
      <c r="D60" s="41">
        <f t="shared" si="16"/>
        <v>0</v>
      </c>
      <c r="E60" s="319" t="str">
        <f>A69</f>
        <v>Interest paid gross</v>
      </c>
      <c r="F60" s="320"/>
      <c r="G60" s="103">
        <f>D83</f>
        <v>0</v>
      </c>
      <c r="H60" s="236"/>
      <c r="I60" s="104">
        <f>D83</f>
        <v>0</v>
      </c>
      <c r="J60" s="113"/>
    </row>
    <row r="61" spans="1:11" ht="14.25" thickTop="1" thickBot="1">
      <c r="A61" s="255" t="s">
        <v>27</v>
      </c>
      <c r="B61" s="3"/>
      <c r="C61" s="40">
        <f t="shared" si="15"/>
        <v>0</v>
      </c>
      <c r="D61" s="41">
        <f t="shared" si="16"/>
        <v>0</v>
      </c>
      <c r="E61" s="325" t="s">
        <v>10</v>
      </c>
      <c r="F61" s="326"/>
      <c r="G61" s="105">
        <f>SUM(G56:G60)</f>
        <v>0</v>
      </c>
      <c r="H61" s="106">
        <f>SUM(H56:H60)</f>
        <v>0</v>
      </c>
      <c r="I61" s="107">
        <f>SUM(I56:I60)</f>
        <v>0</v>
      </c>
      <c r="J61" s="113"/>
    </row>
    <row r="62" spans="1:11">
      <c r="A62" s="255" t="s">
        <v>28</v>
      </c>
      <c r="B62" s="3"/>
      <c r="C62" s="40">
        <f t="shared" si="15"/>
        <v>0</v>
      </c>
      <c r="D62" s="41">
        <f t="shared" si="16"/>
        <v>0</v>
      </c>
      <c r="E62" s="319" t="s">
        <v>117</v>
      </c>
      <c r="F62" s="327"/>
      <c r="G62" s="237">
        <f>G58+G59</f>
        <v>0</v>
      </c>
      <c r="H62" s="237">
        <f>H58+H59</f>
        <v>0</v>
      </c>
      <c r="I62" s="237">
        <f>I58+I59</f>
        <v>0</v>
      </c>
      <c r="J62" s="113"/>
    </row>
    <row r="63" spans="1:11">
      <c r="A63" s="255" t="s">
        <v>29</v>
      </c>
      <c r="B63" s="3"/>
      <c r="C63" s="40">
        <f t="shared" si="15"/>
        <v>0</v>
      </c>
      <c r="D63" s="41">
        <f t="shared" si="16"/>
        <v>0</v>
      </c>
      <c r="E63" s="132"/>
      <c r="F63" s="132"/>
      <c r="G63" s="132"/>
      <c r="H63" s="132"/>
      <c r="I63" s="113"/>
      <c r="J63" s="113"/>
    </row>
    <row r="64" spans="1:11">
      <c r="A64" s="255" t="s">
        <v>30</v>
      </c>
      <c r="B64" s="3"/>
      <c r="C64" s="40">
        <f t="shared" si="15"/>
        <v>0</v>
      </c>
      <c r="D64" s="41">
        <f t="shared" si="16"/>
        <v>0</v>
      </c>
      <c r="E64" s="132"/>
      <c r="F64" s="132"/>
      <c r="G64" s="132"/>
      <c r="H64" s="132"/>
      <c r="I64" s="113"/>
      <c r="J64" s="113"/>
    </row>
    <row r="65" spans="1:10" ht="13.5" thickBot="1">
      <c r="A65" s="256" t="s">
        <v>19</v>
      </c>
      <c r="B65" s="88"/>
      <c r="C65" s="100">
        <f t="shared" si="15"/>
        <v>0</v>
      </c>
      <c r="D65" s="101">
        <f t="shared" si="16"/>
        <v>0</v>
      </c>
      <c r="E65" s="132"/>
      <c r="F65" s="132"/>
      <c r="G65" s="132"/>
      <c r="H65" s="132"/>
      <c r="I65" s="113"/>
      <c r="J65" s="113"/>
    </row>
    <row r="66" spans="1:10" ht="14.25" thickTop="1" thickBot="1">
      <c r="A66" s="257" t="s">
        <v>10</v>
      </c>
      <c r="B66" s="90">
        <f>ROUND(SUM(B53:B65),2)</f>
        <v>0</v>
      </c>
      <c r="C66" s="90">
        <f>SUM(C53:C65)</f>
        <v>0</v>
      </c>
      <c r="D66" s="91">
        <f>SUM(B66+C66)</f>
        <v>0</v>
      </c>
      <c r="E66" s="132"/>
      <c r="F66" s="132"/>
      <c r="G66" s="132"/>
      <c r="H66" s="132"/>
      <c r="I66" s="113"/>
      <c r="J66" s="113"/>
    </row>
    <row r="67" spans="1:10">
      <c r="A67" s="113"/>
      <c r="B67" s="113"/>
      <c r="C67" s="113"/>
      <c r="D67" s="113"/>
      <c r="E67" s="132"/>
      <c r="F67" s="132"/>
      <c r="G67" s="132"/>
      <c r="H67" s="132"/>
      <c r="I67" s="113"/>
      <c r="J67" s="113"/>
    </row>
    <row r="68" spans="1:10" ht="13.5" thickBot="1">
      <c r="A68" s="113"/>
      <c r="B68" s="113"/>
      <c r="C68" s="113"/>
      <c r="D68" s="113"/>
      <c r="E68" s="113"/>
      <c r="F68" s="113"/>
      <c r="G68" s="113"/>
      <c r="H68" s="113"/>
      <c r="I68" s="113"/>
      <c r="J68" s="113"/>
    </row>
    <row r="69" spans="1:10">
      <c r="A69" s="260" t="s">
        <v>111</v>
      </c>
      <c r="B69" s="150" t="s">
        <v>112</v>
      </c>
      <c r="C69" s="150" t="s">
        <v>113</v>
      </c>
      <c r="D69" s="151" t="s">
        <v>39</v>
      </c>
      <c r="I69" s="113"/>
      <c r="J69" s="113"/>
    </row>
    <row r="70" spans="1:10">
      <c r="A70" s="146"/>
      <c r="B70" s="323" t="s">
        <v>108</v>
      </c>
      <c r="C70" s="323" t="s">
        <v>108</v>
      </c>
      <c r="D70" s="323" t="s">
        <v>108</v>
      </c>
    </row>
    <row r="71" spans="1:10" ht="13.5" thickBot="1">
      <c r="A71" s="32">
        <v>0</v>
      </c>
      <c r="B71" s="324"/>
      <c r="C71" s="324"/>
      <c r="D71" s="324"/>
    </row>
    <row r="72" spans="1:10">
      <c r="A72" s="258" t="s">
        <v>40</v>
      </c>
      <c r="B72" s="3"/>
      <c r="C72" s="3"/>
      <c r="D72" s="41">
        <f t="shared" ref="D72:D82" si="17">ROUND(B72+C72,2)</f>
        <v>0</v>
      </c>
    </row>
    <row r="73" spans="1:10">
      <c r="A73" s="258" t="s">
        <v>40</v>
      </c>
      <c r="B73" s="3"/>
      <c r="C73" s="3"/>
      <c r="D73" s="41">
        <f t="shared" si="17"/>
        <v>0</v>
      </c>
    </row>
    <row r="74" spans="1:10">
      <c r="A74" s="258" t="s">
        <v>40</v>
      </c>
      <c r="B74" s="3"/>
      <c r="C74" s="3"/>
      <c r="D74" s="41">
        <f t="shared" si="17"/>
        <v>0</v>
      </c>
    </row>
    <row r="75" spans="1:10">
      <c r="A75" s="258" t="s">
        <v>40</v>
      </c>
      <c r="B75" s="3"/>
      <c r="C75" s="3"/>
      <c r="D75" s="41">
        <f t="shared" si="17"/>
        <v>0</v>
      </c>
    </row>
    <row r="76" spans="1:10">
      <c r="A76" s="258" t="s">
        <v>40</v>
      </c>
      <c r="B76" s="3"/>
      <c r="C76" s="3"/>
      <c r="D76" s="41">
        <f t="shared" si="17"/>
        <v>0</v>
      </c>
    </row>
    <row r="77" spans="1:10">
      <c r="A77" s="258" t="s">
        <v>40</v>
      </c>
      <c r="B77" s="3"/>
      <c r="C77" s="3"/>
      <c r="D77" s="41">
        <f t="shared" si="17"/>
        <v>0</v>
      </c>
    </row>
    <row r="78" spans="1:10">
      <c r="A78" s="258" t="s">
        <v>40</v>
      </c>
      <c r="B78" s="3"/>
      <c r="C78" s="3"/>
      <c r="D78" s="41">
        <f t="shared" si="17"/>
        <v>0</v>
      </c>
    </row>
    <row r="79" spans="1:10">
      <c r="A79" s="258" t="s">
        <v>40</v>
      </c>
      <c r="B79" s="3"/>
      <c r="C79" s="3"/>
      <c r="D79" s="41">
        <f t="shared" si="17"/>
        <v>0</v>
      </c>
    </row>
    <row r="80" spans="1:10">
      <c r="A80" s="258" t="s">
        <v>40</v>
      </c>
      <c r="B80" s="3"/>
      <c r="C80" s="3"/>
      <c r="D80" s="41">
        <f t="shared" si="17"/>
        <v>0</v>
      </c>
    </row>
    <row r="81" spans="1:4">
      <c r="A81" s="258" t="s">
        <v>40</v>
      </c>
      <c r="B81" s="3"/>
      <c r="C81" s="3"/>
      <c r="D81" s="41">
        <f t="shared" si="17"/>
        <v>0</v>
      </c>
    </row>
    <row r="82" spans="1:4" ht="13.5" thickBot="1">
      <c r="A82" s="259" t="s">
        <v>40</v>
      </c>
      <c r="B82" s="88"/>
      <c r="C82" s="88"/>
      <c r="D82" s="101">
        <f t="shared" si="17"/>
        <v>0</v>
      </c>
    </row>
    <row r="83" spans="1:4" ht="14.25" thickTop="1" thickBot="1">
      <c r="A83" s="257" t="s">
        <v>10</v>
      </c>
      <c r="B83" s="90">
        <f>ROUND(SUM(B72:B82),2)</f>
        <v>0</v>
      </c>
      <c r="C83" s="90">
        <f>ROUND(SUM(C72:C82),2)</f>
        <v>0</v>
      </c>
      <c r="D83" s="91">
        <f>SUM(D72:D82)</f>
        <v>0</v>
      </c>
    </row>
  </sheetData>
  <sheetProtection password="9130" sheet="1" objects="1" scenarios="1" selectLockedCells="1"/>
  <mergeCells count="39">
    <mergeCell ref="F1:G1"/>
    <mergeCell ref="D1:E1"/>
    <mergeCell ref="F5:F6"/>
    <mergeCell ref="G5:G6"/>
    <mergeCell ref="H5:H6"/>
    <mergeCell ref="F23:F24"/>
    <mergeCell ref="H23:H24"/>
    <mergeCell ref="G23:G24"/>
    <mergeCell ref="F35:F36"/>
    <mergeCell ref="G35:G36"/>
    <mergeCell ref="B5:B6"/>
    <mergeCell ref="C5:C6"/>
    <mergeCell ref="D5:D6"/>
    <mergeCell ref="E5:E6"/>
    <mergeCell ref="B23:B24"/>
    <mergeCell ref="C23:C24"/>
    <mergeCell ref="D23:D24"/>
    <mergeCell ref="E23:E24"/>
    <mergeCell ref="D35:D36"/>
    <mergeCell ref="E35:E36"/>
    <mergeCell ref="B51:B52"/>
    <mergeCell ref="C51:C52"/>
    <mergeCell ref="I54:I55"/>
    <mergeCell ref="H54:H55"/>
    <mergeCell ref="G54:G55"/>
    <mergeCell ref="H35:H36"/>
    <mergeCell ref="B35:B36"/>
    <mergeCell ref="C35:C36"/>
    <mergeCell ref="E56:F56"/>
    <mergeCell ref="D51:D52"/>
    <mergeCell ref="B70:B71"/>
    <mergeCell ref="C70:C71"/>
    <mergeCell ref="D70:D71"/>
    <mergeCell ref="E58:F58"/>
    <mergeCell ref="E59:F59"/>
    <mergeCell ref="E60:F60"/>
    <mergeCell ref="E61:F61"/>
    <mergeCell ref="E62:F62"/>
    <mergeCell ref="E57:F57"/>
  </mergeCells>
  <phoneticPr fontId="0" type="noConversion"/>
  <printOptions horizontalCentered="1"/>
  <pageMargins left="0.55118110236220474" right="0.55118110236220474" top="0.86614173228346458" bottom="0.98425196850393704" header="0.51181102362204722" footer="0.6692913385826772"/>
  <pageSetup paperSize="9" orientation="landscape" r:id="rId1"/>
  <headerFooter alignWithMargins="0">
    <oddFooter>&amp;L&amp;F &amp;A&amp;CPage &amp;P of &amp;N&amp;R&amp;D</oddFooter>
  </headerFooter>
  <rowBreaks count="1" manualBreakCount="1">
    <brk id="32" max="65535" man="1"/>
  </rowBreaks>
  <ignoredErrors>
    <ignoredError sqref="C48 C31 C19" formula="1"/>
  </ignoredErrors>
</worksheet>
</file>

<file path=xl/worksheets/sheet7.xml><?xml version="1.0" encoding="utf-8"?>
<worksheet xmlns="http://schemas.openxmlformats.org/spreadsheetml/2006/main" xmlns:r="http://schemas.openxmlformats.org/officeDocument/2006/relationships">
  <sheetPr>
    <pageSetUpPr autoPageBreaks="0"/>
  </sheetPr>
  <dimension ref="A1:K37"/>
  <sheetViews>
    <sheetView showGridLines="0" showRowColHeaders="0" zoomScaleNormal="100" workbookViewId="0">
      <selection activeCell="B6" sqref="B6"/>
    </sheetView>
  </sheetViews>
  <sheetFormatPr defaultRowHeight="12.75"/>
  <cols>
    <col min="1" max="1" width="22.7109375" customWidth="1"/>
    <col min="2" max="4" width="11.7109375" customWidth="1"/>
    <col min="5" max="5" width="13" customWidth="1"/>
    <col min="6" max="6" width="22.7109375" customWidth="1"/>
    <col min="7" max="9" width="11.7109375" customWidth="1"/>
    <col min="11" max="11" width="9.5703125" bestFit="1" customWidth="1"/>
  </cols>
  <sheetData>
    <row r="1" spans="1:11" ht="15.75">
      <c r="A1" s="112" t="s">
        <v>122</v>
      </c>
      <c r="B1" s="113"/>
      <c r="C1" s="113"/>
      <c r="D1" s="311" t="str">
        <f>'Tax Calc'!F1</f>
        <v>Name</v>
      </c>
      <c r="E1" s="312"/>
      <c r="F1" s="313" t="s">
        <v>118</v>
      </c>
      <c r="G1" s="314"/>
      <c r="H1" s="242">
        <f>'Tax Calc'!D1</f>
        <v>2013</v>
      </c>
      <c r="I1" s="28" t="str">
        <f>'Tax Calc'!J1</f>
        <v>© 2010 - R G Rolfe</v>
      </c>
    </row>
    <row r="2" spans="1:11" ht="15.75">
      <c r="A2" s="131"/>
      <c r="B2" s="113"/>
      <c r="C2" s="113"/>
      <c r="D2" s="113"/>
      <c r="E2" s="113"/>
      <c r="F2" s="113"/>
      <c r="G2" s="113"/>
      <c r="H2" s="113"/>
      <c r="I2" s="113"/>
      <c r="J2" s="113"/>
    </row>
    <row r="3" spans="1:11" ht="13.5" thickBot="1">
      <c r="A3" s="113"/>
      <c r="B3" s="113"/>
      <c r="C3" s="113"/>
      <c r="D3" s="113"/>
      <c r="E3" s="113"/>
      <c r="F3" s="113"/>
      <c r="G3" s="113"/>
      <c r="H3" s="113"/>
      <c r="I3" s="113"/>
      <c r="J3" s="113"/>
    </row>
    <row r="4" spans="1:11">
      <c r="A4" s="245" t="s">
        <v>123</v>
      </c>
      <c r="B4" s="328" t="s">
        <v>124</v>
      </c>
      <c r="C4" s="328" t="s">
        <v>9</v>
      </c>
      <c r="D4" s="321" t="s">
        <v>10</v>
      </c>
      <c r="E4" s="132"/>
      <c r="F4" s="245" t="s">
        <v>123</v>
      </c>
      <c r="G4" s="328" t="s">
        <v>124</v>
      </c>
      <c r="H4" s="328" t="s">
        <v>9</v>
      </c>
      <c r="I4" s="321" t="s">
        <v>10</v>
      </c>
      <c r="J4" s="113"/>
    </row>
    <row r="5" spans="1:11" ht="13.5" thickBot="1">
      <c r="A5" s="289">
        <v>0</v>
      </c>
      <c r="B5" s="324"/>
      <c r="C5" s="324"/>
      <c r="D5" s="322"/>
      <c r="E5" s="132"/>
      <c r="F5" s="289">
        <v>0</v>
      </c>
      <c r="G5" s="324"/>
      <c r="H5" s="324"/>
      <c r="I5" s="322"/>
      <c r="J5" s="113"/>
    </row>
    <row r="6" spans="1:11">
      <c r="A6" s="246" t="s">
        <v>19</v>
      </c>
      <c r="B6" s="3"/>
      <c r="C6" s="40">
        <f t="shared" ref="C6:C19" si="0">ROUND(B6/(1-$A$5)*$A$5,2)</f>
        <v>0</v>
      </c>
      <c r="D6" s="41">
        <f>ROUND(SUM(B6+C6),2)</f>
        <v>0</v>
      </c>
      <c r="E6" s="132"/>
      <c r="F6" s="246" t="s">
        <v>19</v>
      </c>
      <c r="G6" s="3"/>
      <c r="H6" s="40">
        <f>ROUND(G6/(1-$F$5)*$F$5,2)</f>
        <v>0</v>
      </c>
      <c r="I6" s="41">
        <f>ROUND(SUM(G6+H6),2)</f>
        <v>0</v>
      </c>
      <c r="J6" s="113"/>
      <c r="K6" s="18"/>
    </row>
    <row r="7" spans="1:11">
      <c r="A7" s="246" t="s">
        <v>20</v>
      </c>
      <c r="B7" s="3"/>
      <c r="C7" s="40">
        <f t="shared" si="0"/>
        <v>0</v>
      </c>
      <c r="D7" s="41">
        <f t="shared" ref="D7:D18" si="1">ROUND(SUM(B7+C7),2)</f>
        <v>0</v>
      </c>
      <c r="E7" s="132"/>
      <c r="F7" s="246" t="s">
        <v>20</v>
      </c>
      <c r="G7" s="3"/>
      <c r="H7" s="40">
        <f t="shared" ref="H7:H18" si="2">ROUND(G7/(1-$F$5)*$F$5,2)</f>
        <v>0</v>
      </c>
      <c r="I7" s="41">
        <f t="shared" ref="I7:I18" si="3">ROUND(SUM(G7+H7),2)</f>
        <v>0</v>
      </c>
      <c r="J7" s="113"/>
    </row>
    <row r="8" spans="1:11">
      <c r="A8" s="246" t="s">
        <v>21</v>
      </c>
      <c r="B8" s="3"/>
      <c r="C8" s="40">
        <f t="shared" si="0"/>
        <v>0</v>
      </c>
      <c r="D8" s="41">
        <f t="shared" si="1"/>
        <v>0</v>
      </c>
      <c r="E8" s="132"/>
      <c r="F8" s="246" t="s">
        <v>21</v>
      </c>
      <c r="G8" s="3"/>
      <c r="H8" s="40">
        <f t="shared" si="2"/>
        <v>0</v>
      </c>
      <c r="I8" s="41">
        <f t="shared" si="3"/>
        <v>0</v>
      </c>
      <c r="J8" s="113"/>
    </row>
    <row r="9" spans="1:11">
      <c r="A9" s="246" t="s">
        <v>22</v>
      </c>
      <c r="B9" s="3"/>
      <c r="C9" s="40">
        <f t="shared" si="0"/>
        <v>0</v>
      </c>
      <c r="D9" s="41">
        <f t="shared" si="1"/>
        <v>0</v>
      </c>
      <c r="E9" s="132"/>
      <c r="F9" s="246" t="s">
        <v>22</v>
      </c>
      <c r="G9" s="3"/>
      <c r="H9" s="40">
        <f t="shared" si="2"/>
        <v>0</v>
      </c>
      <c r="I9" s="41">
        <f t="shared" si="3"/>
        <v>0</v>
      </c>
      <c r="J9" s="113"/>
    </row>
    <row r="10" spans="1:11">
      <c r="A10" s="246" t="s">
        <v>23</v>
      </c>
      <c r="B10" s="3"/>
      <c r="C10" s="40">
        <f t="shared" si="0"/>
        <v>0</v>
      </c>
      <c r="D10" s="41">
        <f t="shared" si="1"/>
        <v>0</v>
      </c>
      <c r="E10" s="132"/>
      <c r="F10" s="246" t="s">
        <v>23</v>
      </c>
      <c r="G10" s="3"/>
      <c r="H10" s="40">
        <f t="shared" si="2"/>
        <v>0</v>
      </c>
      <c r="I10" s="41">
        <f t="shared" si="3"/>
        <v>0</v>
      </c>
      <c r="J10" s="113"/>
    </row>
    <row r="11" spans="1:11">
      <c r="A11" s="246" t="s">
        <v>24</v>
      </c>
      <c r="B11" s="3"/>
      <c r="C11" s="40">
        <f t="shared" si="0"/>
        <v>0</v>
      </c>
      <c r="D11" s="41">
        <f t="shared" si="1"/>
        <v>0</v>
      </c>
      <c r="E11" s="132"/>
      <c r="F11" s="246" t="s">
        <v>24</v>
      </c>
      <c r="G11" s="3"/>
      <c r="H11" s="40">
        <f t="shared" si="2"/>
        <v>0</v>
      </c>
      <c r="I11" s="41">
        <f t="shared" si="3"/>
        <v>0</v>
      </c>
      <c r="J11" s="113"/>
    </row>
    <row r="12" spans="1:11">
      <c r="A12" s="246" t="s">
        <v>25</v>
      </c>
      <c r="B12" s="3"/>
      <c r="C12" s="40">
        <f t="shared" si="0"/>
        <v>0</v>
      </c>
      <c r="D12" s="41">
        <f t="shared" si="1"/>
        <v>0</v>
      </c>
      <c r="E12" s="132"/>
      <c r="F12" s="246" t="s">
        <v>25</v>
      </c>
      <c r="G12" s="3"/>
      <c r="H12" s="40">
        <f t="shared" si="2"/>
        <v>0</v>
      </c>
      <c r="I12" s="41">
        <f t="shared" si="3"/>
        <v>0</v>
      </c>
      <c r="J12" s="113"/>
    </row>
    <row r="13" spans="1:11">
      <c r="A13" s="246" t="s">
        <v>26</v>
      </c>
      <c r="B13" s="3"/>
      <c r="C13" s="40">
        <f t="shared" si="0"/>
        <v>0</v>
      </c>
      <c r="D13" s="41">
        <f t="shared" si="1"/>
        <v>0</v>
      </c>
      <c r="E13" s="132"/>
      <c r="F13" s="246" t="s">
        <v>26</v>
      </c>
      <c r="G13" s="3"/>
      <c r="H13" s="40">
        <f t="shared" si="2"/>
        <v>0</v>
      </c>
      <c r="I13" s="41">
        <f t="shared" si="3"/>
        <v>0</v>
      </c>
      <c r="J13" s="113"/>
    </row>
    <row r="14" spans="1:11">
      <c r="A14" s="246" t="s">
        <v>27</v>
      </c>
      <c r="B14" s="3"/>
      <c r="C14" s="40">
        <f t="shared" si="0"/>
        <v>0</v>
      </c>
      <c r="D14" s="41">
        <f t="shared" si="1"/>
        <v>0</v>
      </c>
      <c r="E14" s="132"/>
      <c r="F14" s="246" t="s">
        <v>27</v>
      </c>
      <c r="G14" s="3"/>
      <c r="H14" s="40">
        <f t="shared" si="2"/>
        <v>0</v>
      </c>
      <c r="I14" s="41">
        <f t="shared" si="3"/>
        <v>0</v>
      </c>
      <c r="J14" s="113"/>
    </row>
    <row r="15" spans="1:11">
      <c r="A15" s="246" t="s">
        <v>28</v>
      </c>
      <c r="B15" s="3"/>
      <c r="C15" s="40">
        <f t="shared" si="0"/>
        <v>0</v>
      </c>
      <c r="D15" s="41">
        <f t="shared" si="1"/>
        <v>0</v>
      </c>
      <c r="E15" s="132"/>
      <c r="F15" s="246" t="s">
        <v>28</v>
      </c>
      <c r="G15" s="3"/>
      <c r="H15" s="40">
        <f t="shared" si="2"/>
        <v>0</v>
      </c>
      <c r="I15" s="41">
        <f t="shared" si="3"/>
        <v>0</v>
      </c>
      <c r="J15" s="113"/>
    </row>
    <row r="16" spans="1:11">
      <c r="A16" s="246" t="s">
        <v>29</v>
      </c>
      <c r="B16" s="3"/>
      <c r="C16" s="40">
        <f t="shared" si="0"/>
        <v>0</v>
      </c>
      <c r="D16" s="41">
        <f t="shared" si="1"/>
        <v>0</v>
      </c>
      <c r="E16" s="132"/>
      <c r="F16" s="246" t="s">
        <v>29</v>
      </c>
      <c r="G16" s="3"/>
      <c r="H16" s="40">
        <f t="shared" si="2"/>
        <v>0</v>
      </c>
      <c r="I16" s="41">
        <f t="shared" si="3"/>
        <v>0</v>
      </c>
      <c r="J16" s="113"/>
    </row>
    <row r="17" spans="1:10">
      <c r="A17" s="246" t="s">
        <v>30</v>
      </c>
      <c r="B17" s="3"/>
      <c r="C17" s="40">
        <f t="shared" si="0"/>
        <v>0</v>
      </c>
      <c r="D17" s="41">
        <f t="shared" si="1"/>
        <v>0</v>
      </c>
      <c r="E17" s="132"/>
      <c r="F17" s="246" t="s">
        <v>30</v>
      </c>
      <c r="G17" s="3"/>
      <c r="H17" s="40">
        <f t="shared" si="2"/>
        <v>0</v>
      </c>
      <c r="I17" s="41">
        <f t="shared" si="3"/>
        <v>0</v>
      </c>
      <c r="J17" s="113"/>
    </row>
    <row r="18" spans="1:10" ht="13.5" thickBot="1">
      <c r="A18" s="247" t="s">
        <v>19</v>
      </c>
      <c r="B18" s="88"/>
      <c r="C18" s="100">
        <f t="shared" si="0"/>
        <v>0</v>
      </c>
      <c r="D18" s="101">
        <f t="shared" si="1"/>
        <v>0</v>
      </c>
      <c r="E18" s="132"/>
      <c r="F18" s="247" t="s">
        <v>19</v>
      </c>
      <c r="G18" s="88"/>
      <c r="H18" s="40">
        <f t="shared" si="2"/>
        <v>0</v>
      </c>
      <c r="I18" s="101">
        <f t="shared" si="3"/>
        <v>0</v>
      </c>
      <c r="J18" s="113"/>
    </row>
    <row r="19" spans="1:10" ht="14.25" thickTop="1" thickBot="1">
      <c r="A19" s="248" t="s">
        <v>10</v>
      </c>
      <c r="B19" s="90">
        <f>ROUND(SUM(B6:B18),2)</f>
        <v>0</v>
      </c>
      <c r="C19" s="90">
        <f t="shared" si="0"/>
        <v>0</v>
      </c>
      <c r="D19" s="91">
        <f>SUM(B19+C19)</f>
        <v>0</v>
      </c>
      <c r="E19" s="132"/>
      <c r="F19" s="248" t="s">
        <v>10</v>
      </c>
      <c r="G19" s="90">
        <f>ROUND(SUM(G6:G18),2)</f>
        <v>0</v>
      </c>
      <c r="H19" s="90">
        <f>ROUND(G19/(1-$F$5)*$F$5,2)</f>
        <v>0</v>
      </c>
      <c r="I19" s="91">
        <f>SUM(G19+H19)</f>
        <v>0</v>
      </c>
      <c r="J19" s="113"/>
    </row>
    <row r="20" spans="1:10">
      <c r="A20" s="113"/>
      <c r="B20" s="113"/>
      <c r="C20" s="113"/>
      <c r="D20" s="113"/>
      <c r="E20" s="132"/>
      <c r="F20" s="132"/>
      <c r="G20" s="132"/>
      <c r="H20" s="132"/>
      <c r="I20" s="113"/>
      <c r="J20" s="113"/>
    </row>
    <row r="21" spans="1:10" ht="13.5" thickBot="1">
      <c r="A21" s="113"/>
      <c r="B21" s="113"/>
      <c r="C21" s="113"/>
      <c r="D21" s="113"/>
      <c r="E21" s="113"/>
      <c r="F21" s="113"/>
      <c r="G21" s="113"/>
      <c r="H21" s="113"/>
      <c r="I21" s="113"/>
      <c r="J21" s="113"/>
    </row>
    <row r="22" spans="1:10">
      <c r="A22" s="245" t="s">
        <v>123</v>
      </c>
      <c r="B22" s="328" t="s">
        <v>124</v>
      </c>
      <c r="C22" s="328" t="s">
        <v>9</v>
      </c>
      <c r="D22" s="321" t="s">
        <v>10</v>
      </c>
      <c r="E22" s="113"/>
      <c r="F22" s="245" t="s">
        <v>123</v>
      </c>
      <c r="G22" s="328" t="s">
        <v>124</v>
      </c>
      <c r="H22" s="328" t="s">
        <v>9</v>
      </c>
      <c r="I22" s="321" t="s">
        <v>10</v>
      </c>
      <c r="J22" s="113"/>
    </row>
    <row r="23" spans="1:10" ht="13.5" thickBot="1">
      <c r="A23" s="289">
        <v>0</v>
      </c>
      <c r="B23" s="324"/>
      <c r="C23" s="324"/>
      <c r="D23" s="322"/>
      <c r="F23" s="289">
        <v>0</v>
      </c>
      <c r="G23" s="324"/>
      <c r="H23" s="324"/>
      <c r="I23" s="322"/>
    </row>
    <row r="24" spans="1:10">
      <c r="A24" s="246" t="s">
        <v>19</v>
      </c>
      <c r="B24" s="3"/>
      <c r="C24" s="40">
        <f>ROUND(B24/(1-$A$23)*$A$23,2)</f>
        <v>0</v>
      </c>
      <c r="D24" s="41">
        <f>ROUND(SUM(B24+C24),2)</f>
        <v>0</v>
      </c>
      <c r="F24" s="246" t="s">
        <v>19</v>
      </c>
      <c r="G24" s="3"/>
      <c r="H24" s="40">
        <f>ROUND(G24/(1-$F$23)*$F$23,2)</f>
        <v>0</v>
      </c>
      <c r="I24" s="41">
        <f>ROUND(SUM(G24+H24),2)</f>
        <v>0</v>
      </c>
    </row>
    <row r="25" spans="1:10">
      <c r="A25" s="246" t="s">
        <v>20</v>
      </c>
      <c r="B25" s="3"/>
      <c r="C25" s="40">
        <f t="shared" ref="C25:C36" si="4">ROUND(B25/(1-$A$23)*$A$23,2)</f>
        <v>0</v>
      </c>
      <c r="D25" s="41">
        <f t="shared" ref="D25:D36" si="5">ROUND(SUM(B25+C25),2)</f>
        <v>0</v>
      </c>
      <c r="F25" s="246" t="s">
        <v>20</v>
      </c>
      <c r="G25" s="3"/>
      <c r="H25" s="40">
        <f t="shared" ref="H25:H37" si="6">ROUND(G25/(1-$F$23)*$F$23,2)</f>
        <v>0</v>
      </c>
      <c r="I25" s="41">
        <f t="shared" ref="I25:I36" si="7">ROUND(SUM(G25+H25),2)</f>
        <v>0</v>
      </c>
    </row>
    <row r="26" spans="1:10">
      <c r="A26" s="246" t="s">
        <v>21</v>
      </c>
      <c r="B26" s="3"/>
      <c r="C26" s="40">
        <f t="shared" si="4"/>
        <v>0</v>
      </c>
      <c r="D26" s="41">
        <f t="shared" si="5"/>
        <v>0</v>
      </c>
      <c r="F26" s="246" t="s">
        <v>21</v>
      </c>
      <c r="G26" s="3"/>
      <c r="H26" s="40">
        <f t="shared" si="6"/>
        <v>0</v>
      </c>
      <c r="I26" s="41">
        <f t="shared" si="7"/>
        <v>0</v>
      </c>
    </row>
    <row r="27" spans="1:10">
      <c r="A27" s="246" t="s">
        <v>22</v>
      </c>
      <c r="B27" s="3"/>
      <c r="C27" s="40">
        <f t="shared" si="4"/>
        <v>0</v>
      </c>
      <c r="D27" s="41">
        <f t="shared" si="5"/>
        <v>0</v>
      </c>
      <c r="F27" s="246" t="s">
        <v>22</v>
      </c>
      <c r="G27" s="3"/>
      <c r="H27" s="40">
        <f t="shared" si="6"/>
        <v>0</v>
      </c>
      <c r="I27" s="41">
        <f t="shared" si="7"/>
        <v>0</v>
      </c>
    </row>
    <row r="28" spans="1:10">
      <c r="A28" s="246" t="s">
        <v>23</v>
      </c>
      <c r="B28" s="3"/>
      <c r="C28" s="40">
        <f t="shared" si="4"/>
        <v>0</v>
      </c>
      <c r="D28" s="41">
        <f t="shared" si="5"/>
        <v>0</v>
      </c>
      <c r="F28" s="246" t="s">
        <v>23</v>
      </c>
      <c r="G28" s="3"/>
      <c r="H28" s="40">
        <f t="shared" si="6"/>
        <v>0</v>
      </c>
      <c r="I28" s="41">
        <f t="shared" si="7"/>
        <v>0</v>
      </c>
    </row>
    <row r="29" spans="1:10">
      <c r="A29" s="246" t="s">
        <v>24</v>
      </c>
      <c r="B29" s="3"/>
      <c r="C29" s="40">
        <f t="shared" si="4"/>
        <v>0</v>
      </c>
      <c r="D29" s="41">
        <f t="shared" si="5"/>
        <v>0</v>
      </c>
      <c r="F29" s="246" t="s">
        <v>24</v>
      </c>
      <c r="G29" s="3"/>
      <c r="H29" s="40">
        <f t="shared" si="6"/>
        <v>0</v>
      </c>
      <c r="I29" s="41">
        <f t="shared" si="7"/>
        <v>0</v>
      </c>
    </row>
    <row r="30" spans="1:10">
      <c r="A30" s="246" t="s">
        <v>25</v>
      </c>
      <c r="B30" s="3"/>
      <c r="C30" s="40">
        <f t="shared" si="4"/>
        <v>0</v>
      </c>
      <c r="D30" s="41">
        <f t="shared" si="5"/>
        <v>0</v>
      </c>
      <c r="F30" s="246" t="s">
        <v>25</v>
      </c>
      <c r="G30" s="3"/>
      <c r="H30" s="40">
        <f t="shared" si="6"/>
        <v>0</v>
      </c>
      <c r="I30" s="41">
        <f t="shared" si="7"/>
        <v>0</v>
      </c>
    </row>
    <row r="31" spans="1:10">
      <c r="A31" s="246" t="s">
        <v>26</v>
      </c>
      <c r="B31" s="3"/>
      <c r="C31" s="40">
        <f t="shared" si="4"/>
        <v>0</v>
      </c>
      <c r="D31" s="41">
        <f t="shared" si="5"/>
        <v>0</v>
      </c>
      <c r="F31" s="246" t="s">
        <v>26</v>
      </c>
      <c r="G31" s="3"/>
      <c r="H31" s="40">
        <f t="shared" si="6"/>
        <v>0</v>
      </c>
      <c r="I31" s="41">
        <f t="shared" si="7"/>
        <v>0</v>
      </c>
    </row>
    <row r="32" spans="1:10">
      <c r="A32" s="246" t="s">
        <v>27</v>
      </c>
      <c r="B32" s="3"/>
      <c r="C32" s="40">
        <f t="shared" si="4"/>
        <v>0</v>
      </c>
      <c r="D32" s="41">
        <f t="shared" si="5"/>
        <v>0</v>
      </c>
      <c r="F32" s="246" t="s">
        <v>27</v>
      </c>
      <c r="G32" s="3"/>
      <c r="H32" s="40">
        <f t="shared" si="6"/>
        <v>0</v>
      </c>
      <c r="I32" s="41">
        <f t="shared" si="7"/>
        <v>0</v>
      </c>
    </row>
    <row r="33" spans="1:9">
      <c r="A33" s="246" t="s">
        <v>28</v>
      </c>
      <c r="B33" s="3"/>
      <c r="C33" s="40">
        <f t="shared" si="4"/>
        <v>0</v>
      </c>
      <c r="D33" s="41">
        <f t="shared" si="5"/>
        <v>0</v>
      </c>
      <c r="F33" s="246" t="s">
        <v>28</v>
      </c>
      <c r="G33" s="3"/>
      <c r="H33" s="40">
        <f t="shared" si="6"/>
        <v>0</v>
      </c>
      <c r="I33" s="41">
        <f t="shared" si="7"/>
        <v>0</v>
      </c>
    </row>
    <row r="34" spans="1:9">
      <c r="A34" s="246" t="s">
        <v>29</v>
      </c>
      <c r="B34" s="3"/>
      <c r="C34" s="40">
        <f t="shared" si="4"/>
        <v>0</v>
      </c>
      <c r="D34" s="41">
        <f t="shared" si="5"/>
        <v>0</v>
      </c>
      <c r="F34" s="246" t="s">
        <v>29</v>
      </c>
      <c r="G34" s="3"/>
      <c r="H34" s="40">
        <f t="shared" si="6"/>
        <v>0</v>
      </c>
      <c r="I34" s="41">
        <f t="shared" si="7"/>
        <v>0</v>
      </c>
    </row>
    <row r="35" spans="1:9">
      <c r="A35" s="246" t="s">
        <v>30</v>
      </c>
      <c r="B35" s="3"/>
      <c r="C35" s="40">
        <f t="shared" si="4"/>
        <v>0</v>
      </c>
      <c r="D35" s="41">
        <f t="shared" si="5"/>
        <v>0</v>
      </c>
      <c r="F35" s="246" t="s">
        <v>30</v>
      </c>
      <c r="G35" s="3"/>
      <c r="H35" s="40">
        <f t="shared" si="6"/>
        <v>0</v>
      </c>
      <c r="I35" s="41">
        <f t="shared" si="7"/>
        <v>0</v>
      </c>
    </row>
    <row r="36" spans="1:9" ht="13.5" thickBot="1">
      <c r="A36" s="247" t="s">
        <v>19</v>
      </c>
      <c r="B36" s="88"/>
      <c r="C36" s="40">
        <f t="shared" si="4"/>
        <v>0</v>
      </c>
      <c r="D36" s="101">
        <f t="shared" si="5"/>
        <v>0</v>
      </c>
      <c r="F36" s="247" t="s">
        <v>19</v>
      </c>
      <c r="G36" s="88"/>
      <c r="H36" s="40">
        <f t="shared" si="6"/>
        <v>0</v>
      </c>
      <c r="I36" s="101">
        <f t="shared" si="7"/>
        <v>0</v>
      </c>
    </row>
    <row r="37" spans="1:9" ht="14.25" thickTop="1" thickBot="1">
      <c r="A37" s="248" t="s">
        <v>10</v>
      </c>
      <c r="B37" s="90">
        <f>ROUND(SUM(B24:B36),2)</f>
        <v>0</v>
      </c>
      <c r="C37" s="90">
        <f>ROUND(B37/(1-$A$23)*$A$23,2)</f>
        <v>0</v>
      </c>
      <c r="D37" s="91">
        <f>SUM(B37+C37)</f>
        <v>0</v>
      </c>
      <c r="F37" s="248" t="s">
        <v>10</v>
      </c>
      <c r="G37" s="90">
        <f>ROUND(SUM(G24:G36),2)</f>
        <v>0</v>
      </c>
      <c r="H37" s="90">
        <f t="shared" si="6"/>
        <v>0</v>
      </c>
      <c r="I37" s="91">
        <f>SUM(G37+H37)</f>
        <v>0</v>
      </c>
    </row>
  </sheetData>
  <sheetProtection password="9130" sheet="1" objects="1" scenarios="1" selectLockedCells="1"/>
  <mergeCells count="14">
    <mergeCell ref="B4:B5"/>
    <mergeCell ref="C4:C5"/>
    <mergeCell ref="D4:D5"/>
    <mergeCell ref="D1:E1"/>
    <mergeCell ref="B22:B23"/>
    <mergeCell ref="C22:C23"/>
    <mergeCell ref="D22:D23"/>
    <mergeCell ref="F1:G1"/>
    <mergeCell ref="G4:G5"/>
    <mergeCell ref="H4:H5"/>
    <mergeCell ref="I4:I5"/>
    <mergeCell ref="G22:G23"/>
    <mergeCell ref="H22:H23"/>
    <mergeCell ref="I22:I23"/>
  </mergeCells>
  <phoneticPr fontId="0" type="noConversion"/>
  <dataValidations count="1">
    <dataValidation type="list" allowBlank="1" showInputMessage="1" showErrorMessage="1" error="You can only enter a value in the drop down list.  If you need a  value that is not in the drop down list you can amend the values available on the Tax Band sheet." promptTitle="Tax Rate to Apply" prompt="Please select a value from the drop down list." sqref="A5 F5 A23 F23">
      <formula1>Misc</formula1>
    </dataValidation>
  </dataValidations>
  <printOptions horizontalCentered="1"/>
  <pageMargins left="0.55118110236220474" right="0.55118110236220474" top="0.62992125984251968" bottom="0.70866141732283472" header="0.47244094488188981" footer="0.43307086614173229"/>
  <pageSetup paperSize="9" orientation="landscape" r:id="rId1"/>
  <headerFooter alignWithMargins="0">
    <oddFooter>&amp;L&amp;F &amp;A&amp;CPage &amp;P of &amp;N&amp;R&amp;D</oddFooter>
  </headerFooter>
</worksheet>
</file>

<file path=xl/worksheets/sheet8.xml><?xml version="1.0" encoding="utf-8"?>
<worksheet xmlns="http://schemas.openxmlformats.org/spreadsheetml/2006/main" xmlns:r="http://schemas.openxmlformats.org/officeDocument/2006/relationships">
  <sheetPr>
    <pageSetUpPr autoPageBreaks="0"/>
  </sheetPr>
  <dimension ref="A1:G42"/>
  <sheetViews>
    <sheetView showGridLines="0" showRowColHeaders="0" workbookViewId="0">
      <selection activeCell="B30" sqref="B30"/>
    </sheetView>
  </sheetViews>
  <sheetFormatPr defaultRowHeight="12.75"/>
  <cols>
    <col min="1" max="1" width="35.28515625" style="2" customWidth="1"/>
    <col min="2" max="2" width="12" style="2" customWidth="1"/>
    <col min="3" max="5" width="8.7109375" style="2" customWidth="1"/>
    <col min="6" max="16384" width="9.140625" style="2"/>
  </cols>
  <sheetData>
    <row r="1" spans="1:7">
      <c r="A1" s="239" t="s">
        <v>119</v>
      </c>
      <c r="B1" s="242">
        <f>'Tax Calc'!D1</f>
        <v>2013</v>
      </c>
      <c r="C1" s="33"/>
      <c r="D1" s="113"/>
      <c r="E1" s="28" t="str">
        <f>'Tax Calc'!J1</f>
        <v>© 2010 - R G Rolfe</v>
      </c>
      <c r="F1" s="113"/>
      <c r="G1" s="153"/>
    </row>
    <row r="2" spans="1:7">
      <c r="A2" s="153"/>
      <c r="B2" s="154"/>
      <c r="C2" s="33"/>
      <c r="D2" s="113"/>
      <c r="E2" s="28"/>
      <c r="F2" s="113"/>
      <c r="G2" s="153"/>
    </row>
    <row r="3" spans="1:7">
      <c r="A3" s="269" t="s">
        <v>130</v>
      </c>
      <c r="B3" s="291" t="s">
        <v>126</v>
      </c>
      <c r="C3" s="113"/>
      <c r="D3" s="113"/>
      <c r="E3" s="113"/>
      <c r="F3" s="113"/>
      <c r="G3" s="153"/>
    </row>
    <row r="4" spans="1:7">
      <c r="A4" s="295">
        <v>0.2</v>
      </c>
      <c r="B4" s="296">
        <v>34370</v>
      </c>
      <c r="C4" s="113"/>
      <c r="D4" s="113"/>
      <c r="E4" s="113"/>
      <c r="F4" s="113"/>
      <c r="G4" s="153"/>
    </row>
    <row r="5" spans="1:7">
      <c r="A5" s="39">
        <v>0.4</v>
      </c>
      <c r="B5" s="38">
        <v>100000</v>
      </c>
      <c r="C5" s="113"/>
      <c r="D5" s="113"/>
      <c r="E5" s="113"/>
      <c r="F5" s="113"/>
      <c r="G5" s="153"/>
    </row>
    <row r="6" spans="1:7">
      <c r="A6" s="156"/>
      <c r="B6" s="157"/>
      <c r="C6" s="113"/>
      <c r="D6" s="113"/>
      <c r="E6" s="113"/>
      <c r="F6" s="113"/>
      <c r="G6" s="153"/>
    </row>
    <row r="7" spans="1:7">
      <c r="A7" s="113"/>
      <c r="B7" s="113"/>
      <c r="C7" s="113"/>
      <c r="D7" s="113"/>
      <c r="E7" s="113"/>
      <c r="F7" s="113"/>
      <c r="G7" s="153"/>
    </row>
    <row r="8" spans="1:7">
      <c r="A8" s="249" t="s">
        <v>85</v>
      </c>
      <c r="B8" s="155"/>
      <c r="C8" s="113"/>
      <c r="D8" s="113"/>
      <c r="E8" s="113"/>
      <c r="F8" s="113"/>
      <c r="G8" s="153"/>
    </row>
    <row r="9" spans="1:7">
      <c r="A9" s="250" t="s">
        <v>68</v>
      </c>
      <c r="B9" s="36">
        <v>0.1</v>
      </c>
      <c r="C9" s="113"/>
      <c r="D9" s="113"/>
      <c r="E9" s="113"/>
      <c r="F9" s="113"/>
      <c r="G9" s="153"/>
    </row>
    <row r="10" spans="1:7">
      <c r="A10" s="251" t="s">
        <v>52</v>
      </c>
      <c r="B10" s="37">
        <v>0.32500000000000001</v>
      </c>
      <c r="C10" s="113"/>
      <c r="D10" s="113"/>
      <c r="E10" s="113"/>
      <c r="F10" s="113"/>
      <c r="G10" s="153"/>
    </row>
    <row r="11" spans="1:7">
      <c r="A11" s="292" t="s">
        <v>129</v>
      </c>
      <c r="B11" s="38">
        <v>2710</v>
      </c>
      <c r="C11" s="293" t="s">
        <v>128</v>
      </c>
      <c r="D11" s="113"/>
      <c r="E11" s="113"/>
      <c r="F11" s="113"/>
      <c r="G11" s="153"/>
    </row>
    <row r="12" spans="1:7">
      <c r="A12" s="292" t="s">
        <v>127</v>
      </c>
      <c r="B12" s="37">
        <v>0.1</v>
      </c>
      <c r="C12" s="293" t="s">
        <v>128</v>
      </c>
      <c r="D12" s="113"/>
      <c r="E12" s="113"/>
      <c r="F12" s="113"/>
      <c r="G12" s="153"/>
    </row>
    <row r="13" spans="1:7">
      <c r="A13" s="250" t="s">
        <v>69</v>
      </c>
      <c r="B13" s="36">
        <v>0.2</v>
      </c>
      <c r="C13" s="153"/>
      <c r="D13" s="153"/>
      <c r="E13" s="153"/>
      <c r="F13" s="153"/>
      <c r="G13" s="153"/>
    </row>
    <row r="14" spans="1:7">
      <c r="A14" s="250" t="s">
        <v>70</v>
      </c>
      <c r="B14" s="36">
        <v>0.4</v>
      </c>
      <c r="C14" s="153"/>
      <c r="D14" s="153"/>
      <c r="E14" s="153"/>
      <c r="F14" s="153"/>
      <c r="G14" s="153"/>
    </row>
    <row r="15" spans="1:7">
      <c r="A15" s="252"/>
      <c r="B15" s="158"/>
      <c r="C15" s="153"/>
      <c r="D15" s="153"/>
      <c r="E15" s="153"/>
      <c r="F15" s="153"/>
      <c r="G15" s="153"/>
    </row>
    <row r="16" spans="1:7">
      <c r="A16" s="250" t="s">
        <v>67</v>
      </c>
      <c r="B16" s="36">
        <v>0.2</v>
      </c>
      <c r="C16" s="153"/>
      <c r="D16" s="153"/>
      <c r="E16" s="153"/>
      <c r="F16" s="153"/>
      <c r="G16" s="153"/>
    </row>
    <row r="17" spans="1:7">
      <c r="A17" s="253"/>
      <c r="B17" s="153"/>
      <c r="C17" s="153"/>
      <c r="D17" s="153"/>
      <c r="E17" s="153"/>
      <c r="F17" s="153"/>
      <c r="G17" s="153"/>
    </row>
    <row r="18" spans="1:7">
      <c r="A18" s="253"/>
      <c r="B18" s="153"/>
      <c r="C18" s="153"/>
      <c r="D18" s="153"/>
      <c r="E18" s="153"/>
      <c r="F18" s="153"/>
      <c r="G18" s="153"/>
    </row>
    <row r="19" spans="1:7">
      <c r="A19" s="249" t="s">
        <v>71</v>
      </c>
      <c r="B19" s="159"/>
      <c r="C19" s="153"/>
      <c r="D19" s="153"/>
      <c r="E19" s="153"/>
      <c r="F19" s="153"/>
      <c r="G19" s="153"/>
    </row>
    <row r="20" spans="1:7">
      <c r="A20" s="254" t="s">
        <v>72</v>
      </c>
      <c r="B20" s="38">
        <v>8105</v>
      </c>
      <c r="C20" s="153"/>
      <c r="D20" s="153"/>
      <c r="E20" s="153"/>
      <c r="F20" s="153"/>
      <c r="G20" s="153"/>
    </row>
    <row r="21" spans="1:7">
      <c r="A21" s="254" t="s">
        <v>73</v>
      </c>
      <c r="B21" s="38">
        <v>10500</v>
      </c>
      <c r="C21" s="34">
        <f>(B21-B25)*2+B24</f>
        <v>30190</v>
      </c>
      <c r="D21" s="153"/>
      <c r="E21" s="153"/>
      <c r="F21" s="153"/>
      <c r="G21" s="153"/>
    </row>
    <row r="22" spans="1:7">
      <c r="A22" s="254" t="s">
        <v>77</v>
      </c>
      <c r="B22" s="38">
        <v>10660</v>
      </c>
      <c r="C22" s="34">
        <f>(B22-B25)*2+B24</f>
        <v>30510</v>
      </c>
      <c r="D22" s="153"/>
      <c r="E22" s="153"/>
      <c r="F22" s="153"/>
      <c r="G22" s="153"/>
    </row>
    <row r="23" spans="1:7">
      <c r="A23" s="252"/>
      <c r="B23" s="158"/>
      <c r="C23" s="153"/>
      <c r="D23" s="153"/>
      <c r="E23" s="153"/>
      <c r="F23" s="153"/>
      <c r="G23" s="153"/>
    </row>
    <row r="24" spans="1:7">
      <c r="A24" s="254" t="s">
        <v>74</v>
      </c>
      <c r="B24" s="38">
        <v>25400</v>
      </c>
      <c r="C24" s="153"/>
      <c r="D24" s="153"/>
      <c r="E24" s="153"/>
      <c r="F24" s="153"/>
      <c r="G24" s="153"/>
    </row>
    <row r="25" spans="1:7">
      <c r="A25" s="254" t="s">
        <v>78</v>
      </c>
      <c r="B25" s="38">
        <v>8105</v>
      </c>
      <c r="C25" s="153"/>
      <c r="D25" s="153"/>
      <c r="E25" s="153"/>
      <c r="F25" s="153"/>
      <c r="G25" s="153"/>
    </row>
    <row r="26" spans="1:7">
      <c r="A26" s="253"/>
      <c r="B26" s="153"/>
      <c r="C26" s="153"/>
      <c r="D26" s="153"/>
      <c r="E26" s="153"/>
      <c r="F26" s="153"/>
      <c r="G26" s="153"/>
    </row>
    <row r="27" spans="1:7">
      <c r="A27" s="253"/>
      <c r="B27" s="153"/>
      <c r="C27" s="153"/>
      <c r="D27" s="153"/>
      <c r="E27" s="153"/>
      <c r="F27" s="153"/>
      <c r="G27" s="153"/>
    </row>
    <row r="28" spans="1:7">
      <c r="A28" s="249" t="s">
        <v>75</v>
      </c>
      <c r="B28" s="159"/>
      <c r="C28" s="153"/>
      <c r="D28" s="153"/>
      <c r="E28" s="153"/>
      <c r="F28" s="153"/>
      <c r="G28" s="153"/>
    </row>
    <row r="29" spans="1:7">
      <c r="A29" s="254" t="s">
        <v>76</v>
      </c>
      <c r="B29" s="38">
        <v>0</v>
      </c>
      <c r="C29" s="34"/>
      <c r="D29" s="153"/>
      <c r="E29" s="153"/>
      <c r="F29" s="153"/>
      <c r="G29" s="153"/>
    </row>
    <row r="30" spans="1:7">
      <c r="A30" s="254" t="s">
        <v>77</v>
      </c>
      <c r="B30" s="38">
        <v>7705</v>
      </c>
      <c r="C30" s="34"/>
      <c r="D30" s="153"/>
      <c r="E30" s="153"/>
      <c r="F30" s="153"/>
      <c r="G30" s="153"/>
    </row>
    <row r="31" spans="1:7">
      <c r="A31" s="252"/>
      <c r="B31" s="158"/>
      <c r="C31" s="153"/>
      <c r="D31" s="153"/>
      <c r="E31" s="153"/>
      <c r="F31" s="153"/>
      <c r="G31" s="153"/>
    </row>
    <row r="32" spans="1:7">
      <c r="A32" s="254" t="s">
        <v>74</v>
      </c>
      <c r="B32" s="38">
        <v>25400</v>
      </c>
      <c r="C32" s="153"/>
      <c r="D32" s="153"/>
      <c r="E32" s="153"/>
      <c r="F32" s="153"/>
      <c r="G32" s="153"/>
    </row>
    <row r="33" spans="1:7">
      <c r="A33" s="254" t="s">
        <v>78</v>
      </c>
      <c r="B33" s="38">
        <v>2960</v>
      </c>
      <c r="C33" s="153"/>
      <c r="D33" s="153"/>
      <c r="E33" s="153"/>
      <c r="F33" s="153"/>
      <c r="G33" s="153"/>
    </row>
    <row r="34" spans="1:7">
      <c r="A34" s="254" t="s">
        <v>79</v>
      </c>
      <c r="B34" s="36">
        <v>0.1</v>
      </c>
      <c r="C34" s="153"/>
      <c r="D34" s="153"/>
      <c r="E34" s="153"/>
      <c r="F34" s="153"/>
      <c r="G34" s="153"/>
    </row>
    <row r="35" spans="1:7">
      <c r="A35" s="153"/>
      <c r="B35" s="153"/>
      <c r="C35" s="153"/>
      <c r="D35" s="153"/>
      <c r="E35" s="153"/>
      <c r="F35" s="153"/>
      <c r="G35" s="153"/>
    </row>
    <row r="36" spans="1:7">
      <c r="A36" s="153"/>
      <c r="B36" s="153"/>
      <c r="C36" s="153"/>
      <c r="D36" s="153"/>
      <c r="E36" s="153"/>
      <c r="F36" s="153"/>
      <c r="G36" s="153"/>
    </row>
    <row r="37" spans="1:7">
      <c r="A37" s="287" t="s">
        <v>125</v>
      </c>
      <c r="B37" s="153"/>
      <c r="C37" s="153"/>
      <c r="D37" s="153"/>
      <c r="E37" s="153"/>
      <c r="F37" s="153"/>
      <c r="G37" s="153"/>
    </row>
    <row r="38" spans="1:7">
      <c r="A38" s="290">
        <v>0</v>
      </c>
      <c r="C38" s="153"/>
      <c r="D38" s="153"/>
      <c r="E38" s="153"/>
      <c r="F38" s="153"/>
      <c r="G38" s="153"/>
    </row>
    <row r="39" spans="1:7">
      <c r="A39" s="288">
        <v>0.1</v>
      </c>
    </row>
    <row r="40" spans="1:7">
      <c r="A40" s="288">
        <v>0.2</v>
      </c>
    </row>
    <row r="41" spans="1:7">
      <c r="A41" s="288">
        <v>0.3</v>
      </c>
    </row>
    <row r="42" spans="1:7">
      <c r="A42" s="288">
        <v>0.4</v>
      </c>
    </row>
  </sheetData>
  <sheetProtection password="9130" sheet="1" objects="1" scenarios="1" selectLockedCells="1"/>
  <phoneticPr fontId="0" type="noConversion"/>
  <dataValidations count="1">
    <dataValidation type="decimal" allowBlank="1" showInputMessage="1" showErrorMessage="1" error="The number has been enter is not between 0 and 100." prompt="Please enter the pecentage you require as either a whole number between 1 and 100." sqref="A38:A42">
      <formula1>0</formula1>
      <formula2>1</formula2>
    </dataValidation>
  </dataValidations>
  <pageMargins left="0.74803149606299213" right="0.74803149606299213" top="0.98425196850393704" bottom="0.98425196850393704" header="0.51181102362204722" footer="0.51181102362204722"/>
  <pageSetup paperSize="9" orientation="portrait" horizontalDpi="360" verticalDpi="360" r:id="rId1"/>
  <headerFooter alignWithMargins="0">
    <oddFooter>&amp;L&amp;F &amp;A&amp;CPage &amp;P of &amp;N&amp;R&amp;D</oddFooter>
  </headerFooter>
</worksheet>
</file>

<file path=xl/worksheets/sheet9.xml><?xml version="1.0" encoding="utf-8"?>
<worksheet xmlns="http://schemas.openxmlformats.org/spreadsheetml/2006/main" xmlns:r="http://schemas.openxmlformats.org/officeDocument/2006/relationships">
  <sheetPr>
    <pageSetUpPr autoPageBreaks="0" fitToPage="1"/>
  </sheetPr>
  <dimension ref="A1"/>
  <sheetViews>
    <sheetView showGridLines="0" showRowColHeaders="0" workbookViewId="0">
      <selection activeCell="M9" sqref="M9"/>
    </sheetView>
  </sheetViews>
  <sheetFormatPr defaultRowHeight="12.75"/>
  <cols>
    <col min="1" max="1" width="8.85546875" style="113" customWidth="1"/>
    <col min="2" max="10" width="9.140625" style="113"/>
    <col min="11" max="11" width="9.5703125" style="113" customWidth="1"/>
    <col min="12" max="16384" width="9.140625" style="113"/>
  </cols>
  <sheetData/>
  <sheetProtection password="FBCC" sheet="1" objects="1" scenarios="1" selectLockedCells="1"/>
  <phoneticPr fontId="16" type="noConversion"/>
  <printOptions horizontalCentered="1"/>
  <pageMargins left="0.47244094488188981" right="0.43307086614173229" top="0.77" bottom="0.4" header="0.48" footer="0.56000000000000005"/>
  <pageSetup paperSize="9" scale="95" fitToHeight="0" orientation="portrait" r:id="rId1"/>
  <headerFooter alignWithMargins="0">
    <oddHeader>&amp;C&amp;"Arial,Bold"&amp;12TAX MASTER - NOTES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Tax Calc</vt:lpstr>
      <vt:lpstr>Tax Predictor</vt:lpstr>
      <vt:lpstr>PAYE Income</vt:lpstr>
      <vt:lpstr>Allowances</vt:lpstr>
      <vt:lpstr>Self Employ. Income</vt:lpstr>
      <vt:lpstr>Unearned Income</vt:lpstr>
      <vt:lpstr>Misc</vt:lpstr>
      <vt:lpstr>Tax Bands</vt:lpstr>
      <vt:lpstr>Notes</vt:lpstr>
      <vt:lpstr>Misc</vt:lpstr>
      <vt:lpstr>Allowances!Print_Area</vt:lpstr>
      <vt:lpstr>'Self Employ. Income'!Print_Area</vt:lpstr>
      <vt:lpstr>'Tax Bands'!Print_Area</vt:lpstr>
      <vt:lpstr>'Tax Calc'!Print_Area</vt:lpstr>
      <vt:lpstr>'Tax Predictor'!Print_Area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 Master v08-2</dc:title>
  <dc:creator>R G Rolfe</dc:creator>
  <cp:lastModifiedBy>Graham R</cp:lastModifiedBy>
  <cp:lastPrinted>2006-09-16T11:17:13Z</cp:lastPrinted>
  <dcterms:created xsi:type="dcterms:W3CDTF">1996-10-10T13:20:16Z</dcterms:created>
  <dcterms:modified xsi:type="dcterms:W3CDTF">2012-10-02T18:38:10Z</dcterms:modified>
</cp:coreProperties>
</file>